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5.xml" ContentType="application/vnd.openxmlformats-officedocument.drawing+xml"/>
  <Override PartName="/xl/ink/ink1.xml" ContentType="application/inkml+xml"/>
  <Override PartName="/xl/ink/ink2.xml" ContentType="application/inkml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mamoto\Desktop\yamagen\柔道専門部\H31柔道専門部\h31武道館\ひむか\r1【ひむか】要項・申込書\"/>
    </mc:Choice>
  </mc:AlternateContent>
  <bookViews>
    <workbookView showSheetTabs="0" xWindow="0" yWindow="0" windowWidth="20490" windowHeight="7770" activeTab="1"/>
  </bookViews>
  <sheets>
    <sheet name="初期設定" sheetId="5" r:id="rId1"/>
    <sheet name="学校設定" sheetId="2" r:id="rId2"/>
    <sheet name="男" sheetId="4" r:id="rId3"/>
    <sheet name="女" sheetId="7" r:id="rId4"/>
    <sheet name="保険名簿" sheetId="14" r:id="rId5"/>
    <sheet name="宿泊名簿" sheetId="11" r:id="rId6"/>
    <sheet name="弁当・宿泊" sheetId="1" r:id="rId7"/>
    <sheet name="申込書" sheetId="12" r:id="rId8"/>
    <sheet name="まとめ" sheetId="10" r:id="rId9"/>
    <sheet name="保険まとめ" sheetId="15" state="hidden" r:id="rId10"/>
    <sheet name="県番号" sheetId="6" state="hidden" r:id="rId11"/>
  </sheets>
  <definedNames>
    <definedName name="_xlnm.Print_Area" localSheetId="3">女!$C$1:$AB$30</definedName>
    <definedName name="_xlnm.Print_Area" localSheetId="7">申込書!$A$3:$AL$51,申込書!$AP$3:$CA$51,申込書!$CC$3:$DR$51,申込書!$DU$3:$FG$51</definedName>
    <definedName name="_xlnm.Print_Area" localSheetId="2">男!$C$1:$AB$30</definedName>
    <definedName name="_xlnm.Print_Area" localSheetId="4">保険名簿!$C$1:$U$13</definedName>
    <definedName name="県番号">県番号!$B$2:$C$48</definedName>
    <definedName name="初期設定">初期設定!$B$2</definedName>
    <definedName name="保険まとめ">保険まとめ!$A$2:$M$89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12" l="1"/>
  <c r="AU41" i="12"/>
  <c r="F30" i="12"/>
  <c r="AU30" i="12"/>
  <c r="L28" i="2" l="1"/>
  <c r="Y28" i="2" l="1"/>
  <c r="O18" i="7" l="1"/>
  <c r="O3" i="7"/>
  <c r="O18" i="4"/>
  <c r="O3" i="4"/>
  <c r="DC8" i="12" l="1"/>
  <c r="DC7" i="12"/>
  <c r="DX12" i="12" s="1"/>
  <c r="CE13" i="12" l="1"/>
  <c r="W4" i="10"/>
  <c r="V4" i="10"/>
  <c r="U4" i="10"/>
  <c r="DJ4" i="12" l="1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30" i="15"/>
  <c r="K18" i="15"/>
  <c r="L18" i="15"/>
  <c r="M18" i="15"/>
  <c r="K24" i="15"/>
  <c r="L24" i="15"/>
  <c r="M24" i="15"/>
  <c r="K10" i="15"/>
  <c r="L10" i="15"/>
  <c r="M10" i="15"/>
  <c r="K2" i="15"/>
  <c r="L2" i="15"/>
  <c r="M2" i="15"/>
  <c r="EQ48" i="12"/>
  <c r="X4" i="10" l="1"/>
  <c r="T4" i="10"/>
  <c r="S4" i="10"/>
  <c r="AJ4" i="10"/>
  <c r="AI4" i="10"/>
  <c r="AH4" i="10"/>
  <c r="AG4" i="10"/>
  <c r="AF4" i="10"/>
  <c r="AE4" i="10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7" i="14"/>
  <c r="AE66" i="14"/>
  <c r="M89" i="15" s="1"/>
  <c r="AD66" i="14"/>
  <c r="L89" i="15" s="1"/>
  <c r="AC66" i="14"/>
  <c r="K89" i="15" s="1"/>
  <c r="AB66" i="14"/>
  <c r="J89" i="15" s="1"/>
  <c r="AA66" i="14"/>
  <c r="I89" i="15" s="1"/>
  <c r="E89" i="15" s="1"/>
  <c r="F89" i="15" s="1"/>
  <c r="B89" i="15" s="1"/>
  <c r="A89" i="15" s="1"/>
  <c r="Z66" i="14"/>
  <c r="H89" i="15" s="1"/>
  <c r="Y66" i="14"/>
  <c r="X66" i="14"/>
  <c r="D89" i="15" s="1"/>
  <c r="AE65" i="14"/>
  <c r="M88" i="15" s="1"/>
  <c r="AD65" i="14"/>
  <c r="L88" i="15" s="1"/>
  <c r="AC65" i="14"/>
  <c r="K88" i="15" s="1"/>
  <c r="AB65" i="14"/>
  <c r="J88" i="15" s="1"/>
  <c r="AA65" i="14"/>
  <c r="I88" i="15" s="1"/>
  <c r="E88" i="15" s="1"/>
  <c r="F88" i="15" s="1"/>
  <c r="B88" i="15" s="1"/>
  <c r="A88" i="15" s="1"/>
  <c r="Z65" i="14"/>
  <c r="H88" i="15" s="1"/>
  <c r="Y65" i="14"/>
  <c r="X65" i="14"/>
  <c r="D88" i="15" s="1"/>
  <c r="AE64" i="14"/>
  <c r="M87" i="15" s="1"/>
  <c r="AD64" i="14"/>
  <c r="L87" i="15" s="1"/>
  <c r="AC64" i="14"/>
  <c r="K87" i="15" s="1"/>
  <c r="AB64" i="14"/>
  <c r="J87" i="15" s="1"/>
  <c r="AA64" i="14"/>
  <c r="I87" i="15" s="1"/>
  <c r="E87" i="15" s="1"/>
  <c r="F87" i="15" s="1"/>
  <c r="B87" i="15" s="1"/>
  <c r="A87" i="15" s="1"/>
  <c r="Z64" i="14"/>
  <c r="H87" i="15" s="1"/>
  <c r="Y64" i="14"/>
  <c r="X64" i="14"/>
  <c r="D87" i="15" s="1"/>
  <c r="AE63" i="14"/>
  <c r="M86" i="15" s="1"/>
  <c r="AD63" i="14"/>
  <c r="L86" i="15" s="1"/>
  <c r="AC63" i="14"/>
  <c r="K86" i="15" s="1"/>
  <c r="AB63" i="14"/>
  <c r="J86" i="15" s="1"/>
  <c r="AA63" i="14"/>
  <c r="I86" i="15" s="1"/>
  <c r="E86" i="15" s="1"/>
  <c r="F86" i="15" s="1"/>
  <c r="B86" i="15" s="1"/>
  <c r="A86" i="15" s="1"/>
  <c r="Z63" i="14"/>
  <c r="H86" i="15" s="1"/>
  <c r="Y63" i="14"/>
  <c r="X63" i="14"/>
  <c r="D86" i="15" s="1"/>
  <c r="AE62" i="14"/>
  <c r="M85" i="15" s="1"/>
  <c r="AD62" i="14"/>
  <c r="L85" i="15" s="1"/>
  <c r="AC62" i="14"/>
  <c r="K85" i="15" s="1"/>
  <c r="AB62" i="14"/>
  <c r="J85" i="15" s="1"/>
  <c r="AA62" i="14"/>
  <c r="I85" i="15" s="1"/>
  <c r="E85" i="15" s="1"/>
  <c r="F85" i="15" s="1"/>
  <c r="B85" i="15" s="1"/>
  <c r="A85" i="15" s="1"/>
  <c r="Z62" i="14"/>
  <c r="H85" i="15" s="1"/>
  <c r="Y62" i="14"/>
  <c r="X62" i="14"/>
  <c r="D85" i="15" s="1"/>
  <c r="AE61" i="14"/>
  <c r="M84" i="15" s="1"/>
  <c r="AD61" i="14"/>
  <c r="L84" i="15" s="1"/>
  <c r="AC61" i="14"/>
  <c r="K84" i="15" s="1"/>
  <c r="AB61" i="14"/>
  <c r="J84" i="15" s="1"/>
  <c r="AA61" i="14"/>
  <c r="I84" i="15" s="1"/>
  <c r="E84" i="15" s="1"/>
  <c r="F84" i="15" s="1"/>
  <c r="B84" i="15" s="1"/>
  <c r="A84" i="15" s="1"/>
  <c r="Z61" i="14"/>
  <c r="H84" i="15" s="1"/>
  <c r="Y61" i="14"/>
  <c r="X61" i="14"/>
  <c r="D84" i="15" s="1"/>
  <c r="AE60" i="14"/>
  <c r="M83" i="15" s="1"/>
  <c r="AD60" i="14"/>
  <c r="L83" i="15" s="1"/>
  <c r="AC60" i="14"/>
  <c r="K83" i="15" s="1"/>
  <c r="AB60" i="14"/>
  <c r="J83" i="15" s="1"/>
  <c r="AA60" i="14"/>
  <c r="I83" i="15" s="1"/>
  <c r="E83" i="15" s="1"/>
  <c r="F83" i="15" s="1"/>
  <c r="B83" i="15" s="1"/>
  <c r="A83" i="15" s="1"/>
  <c r="Z60" i="14"/>
  <c r="H83" i="15" s="1"/>
  <c r="Y60" i="14"/>
  <c r="X60" i="14"/>
  <c r="D83" i="15" s="1"/>
  <c r="AE59" i="14"/>
  <c r="M82" i="15" s="1"/>
  <c r="AD59" i="14"/>
  <c r="L82" i="15" s="1"/>
  <c r="AC59" i="14"/>
  <c r="K82" i="15" s="1"/>
  <c r="AB59" i="14"/>
  <c r="J82" i="15" s="1"/>
  <c r="AA59" i="14"/>
  <c r="I82" i="15" s="1"/>
  <c r="E82" i="15" s="1"/>
  <c r="F82" i="15" s="1"/>
  <c r="B82" i="15" s="1"/>
  <c r="A82" i="15" s="1"/>
  <c r="Z59" i="14"/>
  <c r="H82" i="15" s="1"/>
  <c r="Y59" i="14"/>
  <c r="X59" i="14"/>
  <c r="D82" i="15" s="1"/>
  <c r="AE58" i="14"/>
  <c r="M81" i="15" s="1"/>
  <c r="AD58" i="14"/>
  <c r="L81" i="15" s="1"/>
  <c r="AC58" i="14"/>
  <c r="K81" i="15" s="1"/>
  <c r="AB58" i="14"/>
  <c r="J81" i="15" s="1"/>
  <c r="AA58" i="14"/>
  <c r="I81" i="15" s="1"/>
  <c r="E81" i="15" s="1"/>
  <c r="F81" i="15" s="1"/>
  <c r="B81" i="15" s="1"/>
  <c r="A81" i="15" s="1"/>
  <c r="Z58" i="14"/>
  <c r="H81" i="15" s="1"/>
  <c r="Y58" i="14"/>
  <c r="X58" i="14"/>
  <c r="D81" i="15" s="1"/>
  <c r="AE57" i="14"/>
  <c r="M80" i="15" s="1"/>
  <c r="AD57" i="14"/>
  <c r="L80" i="15" s="1"/>
  <c r="AC57" i="14"/>
  <c r="K80" i="15" s="1"/>
  <c r="AB57" i="14"/>
  <c r="J80" i="15" s="1"/>
  <c r="AA57" i="14"/>
  <c r="I80" i="15" s="1"/>
  <c r="E80" i="15" s="1"/>
  <c r="F80" i="15" s="1"/>
  <c r="B80" i="15" s="1"/>
  <c r="A80" i="15" s="1"/>
  <c r="Z57" i="14"/>
  <c r="H80" i="15" s="1"/>
  <c r="Y57" i="14"/>
  <c r="X57" i="14"/>
  <c r="D80" i="15" s="1"/>
  <c r="AE56" i="14"/>
  <c r="M79" i="15" s="1"/>
  <c r="AD56" i="14"/>
  <c r="L79" i="15" s="1"/>
  <c r="AC56" i="14"/>
  <c r="K79" i="15" s="1"/>
  <c r="AB56" i="14"/>
  <c r="J79" i="15" s="1"/>
  <c r="AA56" i="14"/>
  <c r="I79" i="15" s="1"/>
  <c r="E79" i="15" s="1"/>
  <c r="F79" i="15" s="1"/>
  <c r="B79" i="15" s="1"/>
  <c r="A79" i="15" s="1"/>
  <c r="Z56" i="14"/>
  <c r="H79" i="15" s="1"/>
  <c r="Y56" i="14"/>
  <c r="X56" i="14"/>
  <c r="D79" i="15" s="1"/>
  <c r="AE55" i="14"/>
  <c r="M78" i="15" s="1"/>
  <c r="AD55" i="14"/>
  <c r="L78" i="15" s="1"/>
  <c r="AC55" i="14"/>
  <c r="K78" i="15" s="1"/>
  <c r="AB55" i="14"/>
  <c r="J78" i="15" s="1"/>
  <c r="AA55" i="14"/>
  <c r="I78" i="15" s="1"/>
  <c r="E78" i="15" s="1"/>
  <c r="F78" i="15" s="1"/>
  <c r="B78" i="15" s="1"/>
  <c r="A78" i="15" s="1"/>
  <c r="Z55" i="14"/>
  <c r="H78" i="15" s="1"/>
  <c r="Y55" i="14"/>
  <c r="X55" i="14"/>
  <c r="D78" i="15" s="1"/>
  <c r="AE54" i="14"/>
  <c r="M77" i="15" s="1"/>
  <c r="AD54" i="14"/>
  <c r="L77" i="15" s="1"/>
  <c r="AC54" i="14"/>
  <c r="K77" i="15" s="1"/>
  <c r="AB54" i="14"/>
  <c r="J77" i="15" s="1"/>
  <c r="AA54" i="14"/>
  <c r="I77" i="15" s="1"/>
  <c r="E77" i="15" s="1"/>
  <c r="F77" i="15" s="1"/>
  <c r="B77" i="15" s="1"/>
  <c r="A77" i="15" s="1"/>
  <c r="Z54" i="14"/>
  <c r="H77" i="15" s="1"/>
  <c r="Y54" i="14"/>
  <c r="X54" i="14"/>
  <c r="D77" i="15" s="1"/>
  <c r="AE53" i="14"/>
  <c r="M76" i="15" s="1"/>
  <c r="AD53" i="14"/>
  <c r="L76" i="15" s="1"/>
  <c r="AC53" i="14"/>
  <c r="K76" i="15" s="1"/>
  <c r="AB53" i="14"/>
  <c r="J76" i="15" s="1"/>
  <c r="AA53" i="14"/>
  <c r="I76" i="15" s="1"/>
  <c r="E76" i="15" s="1"/>
  <c r="F76" i="15" s="1"/>
  <c r="B76" i="15" s="1"/>
  <c r="A76" i="15" s="1"/>
  <c r="Z53" i="14"/>
  <c r="H76" i="15" s="1"/>
  <c r="Y53" i="14"/>
  <c r="X53" i="14"/>
  <c r="D76" i="15" s="1"/>
  <c r="AE52" i="14"/>
  <c r="M75" i="15" s="1"/>
  <c r="AD52" i="14"/>
  <c r="L75" i="15" s="1"/>
  <c r="AC52" i="14"/>
  <c r="K75" i="15" s="1"/>
  <c r="AB52" i="14"/>
  <c r="J75" i="15" s="1"/>
  <c r="AA52" i="14"/>
  <c r="I75" i="15" s="1"/>
  <c r="E75" i="15" s="1"/>
  <c r="F75" i="15" s="1"/>
  <c r="B75" i="15" s="1"/>
  <c r="A75" i="15" s="1"/>
  <c r="Z52" i="14"/>
  <c r="H75" i="15" s="1"/>
  <c r="Y52" i="14"/>
  <c r="X52" i="14"/>
  <c r="D75" i="15" s="1"/>
  <c r="AE51" i="14"/>
  <c r="M74" i="15" s="1"/>
  <c r="AD51" i="14"/>
  <c r="L74" i="15" s="1"/>
  <c r="AC51" i="14"/>
  <c r="K74" i="15" s="1"/>
  <c r="AB51" i="14"/>
  <c r="J74" i="15" s="1"/>
  <c r="AA51" i="14"/>
  <c r="I74" i="15" s="1"/>
  <c r="E74" i="15" s="1"/>
  <c r="F74" i="15" s="1"/>
  <c r="B74" i="15" s="1"/>
  <c r="A74" i="15" s="1"/>
  <c r="Z51" i="14"/>
  <c r="H74" i="15" s="1"/>
  <c r="Y51" i="14"/>
  <c r="X51" i="14"/>
  <c r="D74" i="15" s="1"/>
  <c r="AE50" i="14"/>
  <c r="M73" i="15" s="1"/>
  <c r="AD50" i="14"/>
  <c r="L73" i="15" s="1"/>
  <c r="AC50" i="14"/>
  <c r="K73" i="15" s="1"/>
  <c r="AB50" i="14"/>
  <c r="J73" i="15" s="1"/>
  <c r="AA50" i="14"/>
  <c r="I73" i="15" s="1"/>
  <c r="E73" i="15" s="1"/>
  <c r="F73" i="15" s="1"/>
  <c r="B73" i="15" s="1"/>
  <c r="A73" i="15" s="1"/>
  <c r="Z50" i="14"/>
  <c r="H73" i="15" s="1"/>
  <c r="Y50" i="14"/>
  <c r="X50" i="14"/>
  <c r="D73" i="15" s="1"/>
  <c r="AE49" i="14"/>
  <c r="M72" i="15" s="1"/>
  <c r="AD49" i="14"/>
  <c r="L72" i="15" s="1"/>
  <c r="AC49" i="14"/>
  <c r="K72" i="15" s="1"/>
  <c r="AB49" i="14"/>
  <c r="J72" i="15" s="1"/>
  <c r="AA49" i="14"/>
  <c r="I72" i="15" s="1"/>
  <c r="E72" i="15" s="1"/>
  <c r="F72" i="15" s="1"/>
  <c r="B72" i="15" s="1"/>
  <c r="A72" i="15" s="1"/>
  <c r="Z49" i="14"/>
  <c r="H72" i="15" s="1"/>
  <c r="Y49" i="14"/>
  <c r="X49" i="14"/>
  <c r="D72" i="15" s="1"/>
  <c r="AE48" i="14"/>
  <c r="M71" i="15" s="1"/>
  <c r="AD48" i="14"/>
  <c r="L71" i="15" s="1"/>
  <c r="AC48" i="14"/>
  <c r="K71" i="15" s="1"/>
  <c r="AB48" i="14"/>
  <c r="J71" i="15" s="1"/>
  <c r="AA48" i="14"/>
  <c r="I71" i="15" s="1"/>
  <c r="E71" i="15" s="1"/>
  <c r="F71" i="15" s="1"/>
  <c r="B71" i="15" s="1"/>
  <c r="A71" i="15" s="1"/>
  <c r="Z48" i="14"/>
  <c r="H71" i="15" s="1"/>
  <c r="Y48" i="14"/>
  <c r="X48" i="14"/>
  <c r="D71" i="15" s="1"/>
  <c r="AE47" i="14"/>
  <c r="M70" i="15" s="1"/>
  <c r="AD47" i="14"/>
  <c r="L70" i="15" s="1"/>
  <c r="AC47" i="14"/>
  <c r="K70" i="15" s="1"/>
  <c r="AB47" i="14"/>
  <c r="J70" i="15" s="1"/>
  <c r="AA47" i="14"/>
  <c r="I70" i="15" s="1"/>
  <c r="E70" i="15" s="1"/>
  <c r="F70" i="15" s="1"/>
  <c r="B70" i="15" s="1"/>
  <c r="A70" i="15" s="1"/>
  <c r="Z47" i="14"/>
  <c r="H70" i="15" s="1"/>
  <c r="Y47" i="14"/>
  <c r="X47" i="14"/>
  <c r="D70" i="15" s="1"/>
  <c r="AE46" i="14"/>
  <c r="M69" i="15" s="1"/>
  <c r="AD46" i="14"/>
  <c r="L69" i="15" s="1"/>
  <c r="AC46" i="14"/>
  <c r="K69" i="15" s="1"/>
  <c r="AB46" i="14"/>
  <c r="J69" i="15" s="1"/>
  <c r="AA46" i="14"/>
  <c r="I69" i="15" s="1"/>
  <c r="E69" i="15" s="1"/>
  <c r="F69" i="15" s="1"/>
  <c r="B69" i="15" s="1"/>
  <c r="A69" i="15" s="1"/>
  <c r="Z46" i="14"/>
  <c r="H69" i="15" s="1"/>
  <c r="Y46" i="14"/>
  <c r="X46" i="14"/>
  <c r="D69" i="15" s="1"/>
  <c r="AE45" i="14"/>
  <c r="M68" i="15" s="1"/>
  <c r="AD45" i="14"/>
  <c r="L68" i="15" s="1"/>
  <c r="AC45" i="14"/>
  <c r="K68" i="15" s="1"/>
  <c r="AB45" i="14"/>
  <c r="J68" i="15" s="1"/>
  <c r="AA45" i="14"/>
  <c r="I68" i="15" s="1"/>
  <c r="E68" i="15" s="1"/>
  <c r="F68" i="15" s="1"/>
  <c r="B68" i="15" s="1"/>
  <c r="A68" i="15" s="1"/>
  <c r="Z45" i="14"/>
  <c r="H68" i="15" s="1"/>
  <c r="Y45" i="14"/>
  <c r="X45" i="14"/>
  <c r="D68" i="15" s="1"/>
  <c r="AE44" i="14"/>
  <c r="M67" i="15" s="1"/>
  <c r="AD44" i="14"/>
  <c r="L67" i="15" s="1"/>
  <c r="AC44" i="14"/>
  <c r="K67" i="15" s="1"/>
  <c r="AB44" i="14"/>
  <c r="J67" i="15" s="1"/>
  <c r="AA44" i="14"/>
  <c r="I67" i="15" s="1"/>
  <c r="E67" i="15" s="1"/>
  <c r="F67" i="15" s="1"/>
  <c r="B67" i="15" s="1"/>
  <c r="A67" i="15" s="1"/>
  <c r="Z44" i="14"/>
  <c r="H67" i="15" s="1"/>
  <c r="Y44" i="14"/>
  <c r="X44" i="14"/>
  <c r="D67" i="15" s="1"/>
  <c r="AE43" i="14"/>
  <c r="M66" i="15" s="1"/>
  <c r="AD43" i="14"/>
  <c r="L66" i="15" s="1"/>
  <c r="AC43" i="14"/>
  <c r="K66" i="15" s="1"/>
  <c r="AB43" i="14"/>
  <c r="J66" i="15" s="1"/>
  <c r="AA43" i="14"/>
  <c r="I66" i="15" s="1"/>
  <c r="E66" i="15" s="1"/>
  <c r="F66" i="15" s="1"/>
  <c r="B66" i="15" s="1"/>
  <c r="A66" i="15" s="1"/>
  <c r="Z43" i="14"/>
  <c r="H66" i="15" s="1"/>
  <c r="Y43" i="14"/>
  <c r="X43" i="14"/>
  <c r="D66" i="15" s="1"/>
  <c r="AE42" i="14"/>
  <c r="M65" i="15" s="1"/>
  <c r="AD42" i="14"/>
  <c r="L65" i="15" s="1"/>
  <c r="AC42" i="14"/>
  <c r="K65" i="15" s="1"/>
  <c r="AB42" i="14"/>
  <c r="J65" i="15" s="1"/>
  <c r="AA42" i="14"/>
  <c r="I65" i="15" s="1"/>
  <c r="E65" i="15" s="1"/>
  <c r="F65" i="15" s="1"/>
  <c r="B65" i="15" s="1"/>
  <c r="A65" i="15" s="1"/>
  <c r="Z42" i="14"/>
  <c r="H65" i="15" s="1"/>
  <c r="Y42" i="14"/>
  <c r="X42" i="14"/>
  <c r="D65" i="15" s="1"/>
  <c r="AE41" i="14"/>
  <c r="M64" i="15" s="1"/>
  <c r="AD41" i="14"/>
  <c r="L64" i="15" s="1"/>
  <c r="AC41" i="14"/>
  <c r="K64" i="15" s="1"/>
  <c r="AB41" i="14"/>
  <c r="J64" i="15" s="1"/>
  <c r="AA41" i="14"/>
  <c r="I64" i="15" s="1"/>
  <c r="E64" i="15" s="1"/>
  <c r="F64" i="15" s="1"/>
  <c r="B64" i="15" s="1"/>
  <c r="A64" i="15" s="1"/>
  <c r="Z41" i="14"/>
  <c r="H64" i="15" s="1"/>
  <c r="Y41" i="14"/>
  <c r="X41" i="14"/>
  <c r="D64" i="15" s="1"/>
  <c r="AE40" i="14"/>
  <c r="M63" i="15" s="1"/>
  <c r="AD40" i="14"/>
  <c r="L63" i="15" s="1"/>
  <c r="AC40" i="14"/>
  <c r="K63" i="15" s="1"/>
  <c r="AB40" i="14"/>
  <c r="J63" i="15" s="1"/>
  <c r="AA40" i="14"/>
  <c r="I63" i="15" s="1"/>
  <c r="E63" i="15" s="1"/>
  <c r="F63" i="15" s="1"/>
  <c r="B63" i="15" s="1"/>
  <c r="A63" i="15" s="1"/>
  <c r="Z40" i="14"/>
  <c r="H63" i="15" s="1"/>
  <c r="Y40" i="14"/>
  <c r="X40" i="14"/>
  <c r="D63" i="15" s="1"/>
  <c r="AE39" i="14"/>
  <c r="M62" i="15" s="1"/>
  <c r="AD39" i="14"/>
  <c r="L62" i="15" s="1"/>
  <c r="AC39" i="14"/>
  <c r="K62" i="15" s="1"/>
  <c r="AB39" i="14"/>
  <c r="J62" i="15" s="1"/>
  <c r="AA39" i="14"/>
  <c r="I62" i="15" s="1"/>
  <c r="E62" i="15" s="1"/>
  <c r="F62" i="15" s="1"/>
  <c r="B62" i="15" s="1"/>
  <c r="A62" i="15" s="1"/>
  <c r="Z39" i="14"/>
  <c r="H62" i="15" s="1"/>
  <c r="Y39" i="14"/>
  <c r="X39" i="14"/>
  <c r="D62" i="15" s="1"/>
  <c r="AE38" i="14"/>
  <c r="M61" i="15" s="1"/>
  <c r="AD38" i="14"/>
  <c r="L61" i="15" s="1"/>
  <c r="AC38" i="14"/>
  <c r="K61" i="15" s="1"/>
  <c r="AB38" i="14"/>
  <c r="J61" i="15" s="1"/>
  <c r="AA38" i="14"/>
  <c r="I61" i="15" s="1"/>
  <c r="E61" i="15" s="1"/>
  <c r="F61" i="15" s="1"/>
  <c r="B61" i="15" s="1"/>
  <c r="A61" i="15" s="1"/>
  <c r="Z38" i="14"/>
  <c r="H61" i="15" s="1"/>
  <c r="Y38" i="14"/>
  <c r="X38" i="14"/>
  <c r="D61" i="15" s="1"/>
  <c r="AE37" i="14"/>
  <c r="M60" i="15" s="1"/>
  <c r="AD37" i="14"/>
  <c r="L60" i="15" s="1"/>
  <c r="AC37" i="14"/>
  <c r="K60" i="15" s="1"/>
  <c r="AB37" i="14"/>
  <c r="J60" i="15" s="1"/>
  <c r="AA37" i="14"/>
  <c r="I60" i="15" s="1"/>
  <c r="E60" i="15" s="1"/>
  <c r="F60" i="15" s="1"/>
  <c r="B60" i="15" s="1"/>
  <c r="A60" i="15" s="1"/>
  <c r="Z37" i="14"/>
  <c r="H60" i="15" s="1"/>
  <c r="Y37" i="14"/>
  <c r="X37" i="14"/>
  <c r="D60" i="15" s="1"/>
  <c r="AE36" i="14"/>
  <c r="M59" i="15" s="1"/>
  <c r="AD36" i="14"/>
  <c r="L59" i="15" s="1"/>
  <c r="AC36" i="14"/>
  <c r="K59" i="15" s="1"/>
  <c r="AB36" i="14"/>
  <c r="J59" i="15" s="1"/>
  <c r="AA36" i="14"/>
  <c r="I59" i="15" s="1"/>
  <c r="E59" i="15" s="1"/>
  <c r="F59" i="15" s="1"/>
  <c r="B59" i="15" s="1"/>
  <c r="A59" i="15" s="1"/>
  <c r="Z36" i="14"/>
  <c r="H59" i="15" s="1"/>
  <c r="Y36" i="14"/>
  <c r="X36" i="14"/>
  <c r="D59" i="15" s="1"/>
  <c r="AE35" i="14"/>
  <c r="M58" i="15" s="1"/>
  <c r="AD35" i="14"/>
  <c r="L58" i="15" s="1"/>
  <c r="AC35" i="14"/>
  <c r="K58" i="15" s="1"/>
  <c r="AB35" i="14"/>
  <c r="J58" i="15" s="1"/>
  <c r="AA35" i="14"/>
  <c r="I58" i="15" s="1"/>
  <c r="E58" i="15" s="1"/>
  <c r="F58" i="15" s="1"/>
  <c r="B58" i="15" s="1"/>
  <c r="A58" i="15" s="1"/>
  <c r="Z35" i="14"/>
  <c r="H58" i="15" s="1"/>
  <c r="Y35" i="14"/>
  <c r="X35" i="14"/>
  <c r="D58" i="15" s="1"/>
  <c r="AE34" i="14"/>
  <c r="M57" i="15" s="1"/>
  <c r="AD34" i="14"/>
  <c r="L57" i="15" s="1"/>
  <c r="AC34" i="14"/>
  <c r="K57" i="15" s="1"/>
  <c r="AB34" i="14"/>
  <c r="J57" i="15" s="1"/>
  <c r="AA34" i="14"/>
  <c r="I57" i="15" s="1"/>
  <c r="E57" i="15" s="1"/>
  <c r="F57" i="15" s="1"/>
  <c r="B57" i="15" s="1"/>
  <c r="A57" i="15" s="1"/>
  <c r="Z34" i="14"/>
  <c r="H57" i="15" s="1"/>
  <c r="Y34" i="14"/>
  <c r="X34" i="14"/>
  <c r="D57" i="15" s="1"/>
  <c r="AE33" i="14"/>
  <c r="M56" i="15" s="1"/>
  <c r="AD33" i="14"/>
  <c r="L56" i="15" s="1"/>
  <c r="AC33" i="14"/>
  <c r="K56" i="15" s="1"/>
  <c r="AB33" i="14"/>
  <c r="J56" i="15" s="1"/>
  <c r="AA33" i="14"/>
  <c r="I56" i="15" s="1"/>
  <c r="E56" i="15" s="1"/>
  <c r="F56" i="15" s="1"/>
  <c r="B56" i="15" s="1"/>
  <c r="A56" i="15" s="1"/>
  <c r="Z33" i="14"/>
  <c r="H56" i="15" s="1"/>
  <c r="Y33" i="14"/>
  <c r="X33" i="14"/>
  <c r="D56" i="15" s="1"/>
  <c r="AE32" i="14"/>
  <c r="M55" i="15" s="1"/>
  <c r="AD32" i="14"/>
  <c r="L55" i="15" s="1"/>
  <c r="AC32" i="14"/>
  <c r="K55" i="15" s="1"/>
  <c r="AB32" i="14"/>
  <c r="J55" i="15" s="1"/>
  <c r="AA32" i="14"/>
  <c r="I55" i="15" s="1"/>
  <c r="E55" i="15" s="1"/>
  <c r="F55" i="15" s="1"/>
  <c r="B55" i="15" s="1"/>
  <c r="A55" i="15" s="1"/>
  <c r="Z32" i="14"/>
  <c r="H55" i="15" s="1"/>
  <c r="Y32" i="14"/>
  <c r="X32" i="14"/>
  <c r="D55" i="15" s="1"/>
  <c r="AE31" i="14"/>
  <c r="M54" i="15" s="1"/>
  <c r="AD31" i="14"/>
  <c r="L54" i="15" s="1"/>
  <c r="AC31" i="14"/>
  <c r="K54" i="15" s="1"/>
  <c r="AB31" i="14"/>
  <c r="J54" i="15" s="1"/>
  <c r="AA31" i="14"/>
  <c r="I54" i="15" s="1"/>
  <c r="E54" i="15" s="1"/>
  <c r="F54" i="15" s="1"/>
  <c r="B54" i="15" s="1"/>
  <c r="A54" i="15" s="1"/>
  <c r="Z31" i="14"/>
  <c r="H54" i="15" s="1"/>
  <c r="Y31" i="14"/>
  <c r="X31" i="14"/>
  <c r="D54" i="15" s="1"/>
  <c r="AE30" i="14"/>
  <c r="M53" i="15" s="1"/>
  <c r="AD30" i="14"/>
  <c r="L53" i="15" s="1"/>
  <c r="AC30" i="14"/>
  <c r="K53" i="15" s="1"/>
  <c r="AB30" i="14"/>
  <c r="J53" i="15" s="1"/>
  <c r="AA30" i="14"/>
  <c r="I53" i="15" s="1"/>
  <c r="E53" i="15" s="1"/>
  <c r="F53" i="15" s="1"/>
  <c r="B53" i="15" s="1"/>
  <c r="A53" i="15" s="1"/>
  <c r="Z30" i="14"/>
  <c r="H53" i="15" s="1"/>
  <c r="Y30" i="14"/>
  <c r="X30" i="14"/>
  <c r="D53" i="15" s="1"/>
  <c r="AE29" i="14"/>
  <c r="M52" i="15" s="1"/>
  <c r="AD29" i="14"/>
  <c r="L52" i="15" s="1"/>
  <c r="AC29" i="14"/>
  <c r="K52" i="15" s="1"/>
  <c r="AB29" i="14"/>
  <c r="J52" i="15" s="1"/>
  <c r="AA29" i="14"/>
  <c r="I52" i="15" s="1"/>
  <c r="E52" i="15" s="1"/>
  <c r="F52" i="15" s="1"/>
  <c r="B52" i="15" s="1"/>
  <c r="A52" i="15" s="1"/>
  <c r="Z29" i="14"/>
  <c r="H52" i="15" s="1"/>
  <c r="Y29" i="14"/>
  <c r="X29" i="14"/>
  <c r="D52" i="15" s="1"/>
  <c r="AE28" i="14"/>
  <c r="M51" i="15" s="1"/>
  <c r="AD28" i="14"/>
  <c r="L51" i="15" s="1"/>
  <c r="AC28" i="14"/>
  <c r="K51" i="15" s="1"/>
  <c r="AB28" i="14"/>
  <c r="J51" i="15" s="1"/>
  <c r="AA28" i="14"/>
  <c r="I51" i="15" s="1"/>
  <c r="E51" i="15" s="1"/>
  <c r="F51" i="15" s="1"/>
  <c r="B51" i="15" s="1"/>
  <c r="A51" i="15" s="1"/>
  <c r="Z28" i="14"/>
  <c r="H51" i="15" s="1"/>
  <c r="Y28" i="14"/>
  <c r="X28" i="14"/>
  <c r="D51" i="15" s="1"/>
  <c r="AE27" i="14"/>
  <c r="M50" i="15" s="1"/>
  <c r="AD27" i="14"/>
  <c r="L50" i="15" s="1"/>
  <c r="AC27" i="14"/>
  <c r="K50" i="15" s="1"/>
  <c r="AB27" i="14"/>
  <c r="J50" i="15" s="1"/>
  <c r="AA27" i="14"/>
  <c r="I50" i="15" s="1"/>
  <c r="E50" i="15" s="1"/>
  <c r="F50" i="15" s="1"/>
  <c r="B50" i="15" s="1"/>
  <c r="A50" i="15" s="1"/>
  <c r="Z27" i="14"/>
  <c r="H50" i="15" s="1"/>
  <c r="Y27" i="14"/>
  <c r="X27" i="14"/>
  <c r="D50" i="15" s="1"/>
  <c r="AE26" i="14"/>
  <c r="M49" i="15" s="1"/>
  <c r="AD26" i="14"/>
  <c r="L49" i="15" s="1"/>
  <c r="AC26" i="14"/>
  <c r="K49" i="15" s="1"/>
  <c r="AB26" i="14"/>
  <c r="J49" i="15" s="1"/>
  <c r="AA26" i="14"/>
  <c r="I49" i="15" s="1"/>
  <c r="E49" i="15" s="1"/>
  <c r="F49" i="15" s="1"/>
  <c r="B49" i="15" s="1"/>
  <c r="A49" i="15" s="1"/>
  <c r="Z26" i="14"/>
  <c r="H49" i="15" s="1"/>
  <c r="Y26" i="14"/>
  <c r="X26" i="14"/>
  <c r="D49" i="15" s="1"/>
  <c r="AE25" i="14"/>
  <c r="M48" i="15" s="1"/>
  <c r="AD25" i="14"/>
  <c r="L48" i="15" s="1"/>
  <c r="AC25" i="14"/>
  <c r="K48" i="15" s="1"/>
  <c r="AB25" i="14"/>
  <c r="J48" i="15" s="1"/>
  <c r="AA25" i="14"/>
  <c r="I48" i="15" s="1"/>
  <c r="E48" i="15" s="1"/>
  <c r="F48" i="15" s="1"/>
  <c r="B48" i="15" s="1"/>
  <c r="A48" i="15" s="1"/>
  <c r="Z25" i="14"/>
  <c r="H48" i="15" s="1"/>
  <c r="Y25" i="14"/>
  <c r="X25" i="14"/>
  <c r="D48" i="15" s="1"/>
  <c r="AE24" i="14"/>
  <c r="M47" i="15" s="1"/>
  <c r="AD24" i="14"/>
  <c r="L47" i="15" s="1"/>
  <c r="AC24" i="14"/>
  <c r="K47" i="15" s="1"/>
  <c r="AB24" i="14"/>
  <c r="J47" i="15" s="1"/>
  <c r="AA24" i="14"/>
  <c r="I47" i="15" s="1"/>
  <c r="E47" i="15" s="1"/>
  <c r="F47" i="15" s="1"/>
  <c r="B47" i="15" s="1"/>
  <c r="A47" i="15" s="1"/>
  <c r="Z24" i="14"/>
  <c r="H47" i="15" s="1"/>
  <c r="Y24" i="14"/>
  <c r="X24" i="14"/>
  <c r="D47" i="15" s="1"/>
  <c r="AE23" i="14"/>
  <c r="M46" i="15" s="1"/>
  <c r="AD23" i="14"/>
  <c r="L46" i="15" s="1"/>
  <c r="AC23" i="14"/>
  <c r="K46" i="15" s="1"/>
  <c r="AB23" i="14"/>
  <c r="J46" i="15" s="1"/>
  <c r="AA23" i="14"/>
  <c r="I46" i="15" s="1"/>
  <c r="E46" i="15" s="1"/>
  <c r="F46" i="15" s="1"/>
  <c r="B46" i="15" s="1"/>
  <c r="A46" i="15" s="1"/>
  <c r="Z23" i="14"/>
  <c r="H46" i="15" s="1"/>
  <c r="Y23" i="14"/>
  <c r="X23" i="14"/>
  <c r="D46" i="15" s="1"/>
  <c r="AE22" i="14"/>
  <c r="M45" i="15" s="1"/>
  <c r="AD22" i="14"/>
  <c r="L45" i="15" s="1"/>
  <c r="AC22" i="14"/>
  <c r="K45" i="15" s="1"/>
  <c r="AB22" i="14"/>
  <c r="J45" i="15" s="1"/>
  <c r="AA22" i="14"/>
  <c r="I45" i="15" s="1"/>
  <c r="E45" i="15" s="1"/>
  <c r="F45" i="15" s="1"/>
  <c r="B45" i="15" s="1"/>
  <c r="A45" i="15" s="1"/>
  <c r="Z22" i="14"/>
  <c r="H45" i="15" s="1"/>
  <c r="Y22" i="14"/>
  <c r="X22" i="14"/>
  <c r="D45" i="15" s="1"/>
  <c r="AE21" i="14"/>
  <c r="M44" i="15" s="1"/>
  <c r="AD21" i="14"/>
  <c r="L44" i="15" s="1"/>
  <c r="AC21" i="14"/>
  <c r="K44" i="15" s="1"/>
  <c r="AB21" i="14"/>
  <c r="J44" i="15" s="1"/>
  <c r="AA21" i="14"/>
  <c r="I44" i="15" s="1"/>
  <c r="E44" i="15" s="1"/>
  <c r="F44" i="15" s="1"/>
  <c r="B44" i="15" s="1"/>
  <c r="A44" i="15" s="1"/>
  <c r="Z21" i="14"/>
  <c r="H44" i="15" s="1"/>
  <c r="Y21" i="14"/>
  <c r="X21" i="14"/>
  <c r="D44" i="15" s="1"/>
  <c r="AE20" i="14"/>
  <c r="M43" i="15" s="1"/>
  <c r="AD20" i="14"/>
  <c r="L43" i="15" s="1"/>
  <c r="AC20" i="14"/>
  <c r="K43" i="15" s="1"/>
  <c r="AB20" i="14"/>
  <c r="J43" i="15" s="1"/>
  <c r="AA20" i="14"/>
  <c r="I43" i="15" s="1"/>
  <c r="E43" i="15" s="1"/>
  <c r="F43" i="15" s="1"/>
  <c r="B43" i="15" s="1"/>
  <c r="A43" i="15" s="1"/>
  <c r="Z20" i="14"/>
  <c r="H43" i="15" s="1"/>
  <c r="Y20" i="14"/>
  <c r="X20" i="14"/>
  <c r="D43" i="15" s="1"/>
  <c r="AE19" i="14"/>
  <c r="M42" i="15" s="1"/>
  <c r="AD19" i="14"/>
  <c r="L42" i="15" s="1"/>
  <c r="AC19" i="14"/>
  <c r="K42" i="15" s="1"/>
  <c r="AB19" i="14"/>
  <c r="J42" i="15" s="1"/>
  <c r="AA19" i="14"/>
  <c r="I42" i="15" s="1"/>
  <c r="E42" i="15" s="1"/>
  <c r="F42" i="15" s="1"/>
  <c r="B42" i="15" s="1"/>
  <c r="A42" i="15" s="1"/>
  <c r="Z19" i="14"/>
  <c r="H42" i="15" s="1"/>
  <c r="Y19" i="14"/>
  <c r="X19" i="14"/>
  <c r="D42" i="15" s="1"/>
  <c r="AE18" i="14"/>
  <c r="M41" i="15" s="1"/>
  <c r="AD18" i="14"/>
  <c r="L41" i="15" s="1"/>
  <c r="AC18" i="14"/>
  <c r="K41" i="15" s="1"/>
  <c r="AB18" i="14"/>
  <c r="J41" i="15" s="1"/>
  <c r="AA18" i="14"/>
  <c r="I41" i="15" s="1"/>
  <c r="E41" i="15" s="1"/>
  <c r="F41" i="15" s="1"/>
  <c r="B41" i="15" s="1"/>
  <c r="A41" i="15" s="1"/>
  <c r="Z18" i="14"/>
  <c r="H41" i="15" s="1"/>
  <c r="Y18" i="14"/>
  <c r="X18" i="14"/>
  <c r="D41" i="15" s="1"/>
  <c r="AE17" i="14"/>
  <c r="M40" i="15" s="1"/>
  <c r="AD17" i="14"/>
  <c r="L40" i="15" s="1"/>
  <c r="AC17" i="14"/>
  <c r="K40" i="15" s="1"/>
  <c r="AB17" i="14"/>
  <c r="J40" i="15" s="1"/>
  <c r="AA17" i="14"/>
  <c r="I40" i="15" s="1"/>
  <c r="Z17" i="14"/>
  <c r="H40" i="15" s="1"/>
  <c r="Y17" i="14"/>
  <c r="X17" i="14"/>
  <c r="D40" i="15" s="1"/>
  <c r="AE16" i="14"/>
  <c r="M39" i="15" s="1"/>
  <c r="AD16" i="14"/>
  <c r="L39" i="15" s="1"/>
  <c r="AC16" i="14"/>
  <c r="K39" i="15" s="1"/>
  <c r="AB16" i="14"/>
  <c r="J39" i="15" s="1"/>
  <c r="AA16" i="14"/>
  <c r="I39" i="15" s="1"/>
  <c r="Z16" i="14"/>
  <c r="H39" i="15" s="1"/>
  <c r="Y16" i="14"/>
  <c r="X16" i="14"/>
  <c r="D39" i="15" s="1"/>
  <c r="AE15" i="14"/>
  <c r="M38" i="15" s="1"/>
  <c r="AD15" i="14"/>
  <c r="L38" i="15" s="1"/>
  <c r="AC15" i="14"/>
  <c r="K38" i="15" s="1"/>
  <c r="AB15" i="14"/>
  <c r="J38" i="15" s="1"/>
  <c r="AA15" i="14"/>
  <c r="I38" i="15" s="1"/>
  <c r="Z15" i="14"/>
  <c r="H38" i="15" s="1"/>
  <c r="Y15" i="14"/>
  <c r="X15" i="14"/>
  <c r="D38" i="15" s="1"/>
  <c r="AE14" i="14"/>
  <c r="M37" i="15" s="1"/>
  <c r="AD14" i="14"/>
  <c r="L37" i="15" s="1"/>
  <c r="AC14" i="14"/>
  <c r="K37" i="15" s="1"/>
  <c r="AB14" i="14"/>
  <c r="J37" i="15" s="1"/>
  <c r="AA14" i="14"/>
  <c r="I37" i="15" s="1"/>
  <c r="Z14" i="14"/>
  <c r="H37" i="15" s="1"/>
  <c r="Y14" i="14"/>
  <c r="X14" i="14"/>
  <c r="D37" i="15" s="1"/>
  <c r="S36" i="2"/>
  <c r="S34" i="2"/>
  <c r="S32" i="2"/>
  <c r="S30" i="2"/>
  <c r="AK4" i="10" l="1"/>
  <c r="H15" i="1"/>
  <c r="AR12" i="1"/>
  <c r="AE13" i="14"/>
  <c r="M36" i="15" s="1"/>
  <c r="AD13" i="14"/>
  <c r="L36" i="15" s="1"/>
  <c r="AC13" i="14"/>
  <c r="K36" i="15" s="1"/>
  <c r="AB13" i="14"/>
  <c r="J36" i="15" s="1"/>
  <c r="AA13" i="14"/>
  <c r="I36" i="15" s="1"/>
  <c r="Z13" i="14"/>
  <c r="H36" i="15" s="1"/>
  <c r="Y13" i="14"/>
  <c r="X13" i="14"/>
  <c r="D36" i="15" s="1"/>
  <c r="AE12" i="14"/>
  <c r="M35" i="15" s="1"/>
  <c r="AD12" i="14"/>
  <c r="L35" i="15" s="1"/>
  <c r="AC12" i="14"/>
  <c r="K35" i="15" s="1"/>
  <c r="AB12" i="14"/>
  <c r="J35" i="15" s="1"/>
  <c r="AA12" i="14"/>
  <c r="I35" i="15" s="1"/>
  <c r="Z12" i="14"/>
  <c r="H35" i="15" s="1"/>
  <c r="Y12" i="14"/>
  <c r="X12" i="14"/>
  <c r="D35" i="15" s="1"/>
  <c r="AE11" i="14"/>
  <c r="M34" i="15" s="1"/>
  <c r="AD11" i="14"/>
  <c r="L34" i="15" s="1"/>
  <c r="AC11" i="14"/>
  <c r="K34" i="15" s="1"/>
  <c r="AB11" i="14"/>
  <c r="J34" i="15" s="1"/>
  <c r="AA11" i="14"/>
  <c r="I34" i="15" s="1"/>
  <c r="Z11" i="14"/>
  <c r="H34" i="15" s="1"/>
  <c r="Y11" i="14"/>
  <c r="X11" i="14"/>
  <c r="D34" i="15" s="1"/>
  <c r="AE10" i="14"/>
  <c r="M33" i="15" s="1"/>
  <c r="AD10" i="14"/>
  <c r="L33" i="15" s="1"/>
  <c r="AC10" i="14"/>
  <c r="K33" i="15" s="1"/>
  <c r="AB10" i="14"/>
  <c r="J33" i="15" s="1"/>
  <c r="AA10" i="14"/>
  <c r="I33" i="15" s="1"/>
  <c r="Z10" i="14"/>
  <c r="H33" i="15" s="1"/>
  <c r="Y10" i="14"/>
  <c r="X10" i="14"/>
  <c r="D33" i="15" s="1"/>
  <c r="AE9" i="14"/>
  <c r="M32" i="15" s="1"/>
  <c r="AD9" i="14"/>
  <c r="L32" i="15" s="1"/>
  <c r="AC9" i="14"/>
  <c r="K32" i="15" s="1"/>
  <c r="AB9" i="14"/>
  <c r="J32" i="15" s="1"/>
  <c r="AA9" i="14"/>
  <c r="I32" i="15" s="1"/>
  <c r="Z9" i="14"/>
  <c r="H32" i="15" s="1"/>
  <c r="Y9" i="14"/>
  <c r="X9" i="14"/>
  <c r="D32" i="15" s="1"/>
  <c r="AE8" i="14"/>
  <c r="M31" i="15" s="1"/>
  <c r="AD8" i="14"/>
  <c r="L31" i="15" s="1"/>
  <c r="AC8" i="14"/>
  <c r="K31" i="15" s="1"/>
  <c r="AB8" i="14"/>
  <c r="J31" i="15" s="1"/>
  <c r="AA8" i="14"/>
  <c r="I31" i="15" s="1"/>
  <c r="Z8" i="14"/>
  <c r="H31" i="15" s="1"/>
  <c r="Y8" i="14"/>
  <c r="X8" i="14"/>
  <c r="D31" i="15" s="1"/>
  <c r="AE7" i="14"/>
  <c r="M30" i="15" s="1"/>
  <c r="AD7" i="14"/>
  <c r="L30" i="15" s="1"/>
  <c r="AC7" i="14"/>
  <c r="K30" i="15" s="1"/>
  <c r="AB7" i="14"/>
  <c r="J30" i="15" s="1"/>
  <c r="AA7" i="14"/>
  <c r="I30" i="15" s="1"/>
  <c r="Z7" i="14"/>
  <c r="H30" i="15" s="1"/>
  <c r="Y7" i="14"/>
  <c r="X7" i="14"/>
  <c r="D30" i="15" s="1"/>
  <c r="AP2" i="2" l="1"/>
  <c r="R4" i="10"/>
  <c r="EI36" i="12"/>
  <c r="EF36" i="12"/>
  <c r="BC22" i="12" l="1"/>
  <c r="N22" i="12"/>
  <c r="BB26" i="12"/>
  <c r="BB25" i="12"/>
  <c r="BB24" i="12"/>
  <c r="BB23" i="12"/>
  <c r="BB21" i="12"/>
  <c r="M26" i="12"/>
  <c r="M25" i="12"/>
  <c r="M24" i="12"/>
  <c r="M23" i="12"/>
  <c r="M21" i="12"/>
  <c r="H4" i="10"/>
  <c r="M4" i="10"/>
  <c r="L4" i="10"/>
  <c r="K4" i="10"/>
  <c r="J4" i="10"/>
  <c r="AW41" i="2" l="1"/>
  <c r="B21" i="10" l="1"/>
  <c r="G21" i="10" s="1"/>
  <c r="D4" i="10" s="1"/>
  <c r="D21" i="10"/>
  <c r="H21" i="10" s="1"/>
  <c r="E4" i="10" s="1"/>
  <c r="C17" i="10"/>
  <c r="C15" i="10"/>
  <c r="DU7" i="12" l="1"/>
  <c r="DU8" i="12"/>
  <c r="DU10" i="12"/>
  <c r="CE11" i="12" s="1"/>
  <c r="EA18" i="12"/>
  <c r="EA20" i="12"/>
  <c r="EU18" i="12"/>
  <c r="EU28" i="12"/>
  <c r="EL36" i="12"/>
  <c r="DX37" i="12"/>
  <c r="DX38" i="12"/>
  <c r="DX39" i="12"/>
  <c r="EN18" i="12" l="1"/>
  <c r="FB18" i="12" s="1"/>
  <c r="ET15" i="12" s="1"/>
  <c r="B17" i="10" l="1"/>
  <c r="G17" i="10" s="1"/>
  <c r="B15" i="10"/>
  <c r="G15" i="10" s="1"/>
  <c r="C4" i="10"/>
  <c r="B4" i="10" s="1"/>
  <c r="F4" i="10"/>
  <c r="G4" i="10"/>
  <c r="I4" i="10"/>
  <c r="N4" i="10"/>
  <c r="O4" i="10"/>
  <c r="Y4" i="10"/>
  <c r="ED26" i="12" s="1"/>
  <c r="Z4" i="10"/>
  <c r="ED27" i="12" s="1"/>
  <c r="AA4" i="10"/>
  <c r="ED28" i="12" s="1"/>
  <c r="AB4" i="10"/>
  <c r="ED29" i="12" s="1"/>
  <c r="AP4" i="10"/>
  <c r="AQ4" i="10"/>
  <c r="AR4" i="10"/>
  <c r="AS4" i="10"/>
  <c r="AT4" i="10"/>
  <c r="AU4" i="10"/>
  <c r="AV4" i="10"/>
  <c r="AW4" i="10"/>
  <c r="AX4" i="10"/>
  <c r="AY4" i="10"/>
  <c r="AZ4" i="10"/>
  <c r="D17" i="10" l="1"/>
  <c r="F17" i="10"/>
  <c r="D15" i="10"/>
  <c r="F15" i="10"/>
  <c r="EN28" i="12"/>
  <c r="FB28" i="12" s="1"/>
  <c r="EO23" i="12" s="1"/>
  <c r="E15" i="10"/>
  <c r="E17" i="10"/>
  <c r="F32" i="10" l="1"/>
  <c r="G32" i="10"/>
  <c r="H32" i="10"/>
  <c r="I32" i="10"/>
  <c r="J32" i="10"/>
  <c r="K32" i="10"/>
  <c r="L32" i="10"/>
  <c r="M32" i="10"/>
  <c r="N32" i="10"/>
  <c r="O32" i="10"/>
  <c r="P32" i="10"/>
  <c r="Q32" i="10"/>
  <c r="R32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AI61" i="10"/>
  <c r="AJ61" i="10"/>
  <c r="AK61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AI62" i="10"/>
  <c r="AJ62" i="10"/>
  <c r="AK62" i="10"/>
  <c r="U63" i="10"/>
  <c r="V63" i="10"/>
  <c r="W63" i="10"/>
  <c r="X63" i="10"/>
  <c r="Y63" i="10"/>
  <c r="Z63" i="10"/>
  <c r="AA63" i="10"/>
  <c r="AB63" i="10"/>
  <c r="AC63" i="10"/>
  <c r="AD63" i="10"/>
  <c r="AE63" i="10"/>
  <c r="AF63" i="10"/>
  <c r="AG63" i="10"/>
  <c r="AH63" i="10"/>
  <c r="AI63" i="10"/>
  <c r="AJ63" i="10"/>
  <c r="AK63" i="10"/>
  <c r="U64" i="10"/>
  <c r="V64" i="10"/>
  <c r="W64" i="10"/>
  <c r="X64" i="10"/>
  <c r="Y64" i="10"/>
  <c r="Z64" i="10"/>
  <c r="AA64" i="10"/>
  <c r="AB64" i="10"/>
  <c r="AC64" i="10"/>
  <c r="AD64" i="10"/>
  <c r="AE64" i="10"/>
  <c r="AF64" i="10"/>
  <c r="AG64" i="10"/>
  <c r="AH64" i="10"/>
  <c r="AI64" i="10"/>
  <c r="AJ64" i="10"/>
  <c r="AK64" i="10"/>
  <c r="U65" i="10"/>
  <c r="V65" i="10"/>
  <c r="W65" i="10"/>
  <c r="X65" i="10"/>
  <c r="Y65" i="10"/>
  <c r="Z65" i="10"/>
  <c r="AA65" i="10"/>
  <c r="AB65" i="10"/>
  <c r="AC65" i="10"/>
  <c r="AD65" i="10"/>
  <c r="AE65" i="10"/>
  <c r="AF65" i="10"/>
  <c r="AG65" i="10"/>
  <c r="AH65" i="10"/>
  <c r="AI65" i="10"/>
  <c r="AJ65" i="10"/>
  <c r="AK65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R30" i="10"/>
  <c r="Q30" i="10"/>
  <c r="P30" i="10"/>
  <c r="O30" i="10"/>
  <c r="N30" i="10"/>
  <c r="M30" i="10"/>
  <c r="L30" i="10"/>
  <c r="K30" i="10"/>
  <c r="J30" i="10"/>
  <c r="EL39" i="12" l="1"/>
  <c r="EF38" i="12"/>
  <c r="EI39" i="12"/>
  <c r="EL38" i="12"/>
  <c r="EI37" i="12"/>
  <c r="EI38" i="12"/>
  <c r="EF37" i="12"/>
  <c r="EF39" i="12"/>
  <c r="EL37" i="12"/>
  <c r="B7" i="11"/>
  <c r="B32" i="10" s="1"/>
  <c r="B8" i="11"/>
  <c r="B33" i="10" s="1"/>
  <c r="B9" i="11"/>
  <c r="B34" i="10" s="1"/>
  <c r="B10" i="11"/>
  <c r="B35" i="10" s="1"/>
  <c r="B11" i="11"/>
  <c r="B36" i="10" s="1"/>
  <c r="B12" i="11"/>
  <c r="B37" i="10" s="1"/>
  <c r="B13" i="11"/>
  <c r="B38" i="10" s="1"/>
  <c r="B14" i="11"/>
  <c r="B39" i="10" s="1"/>
  <c r="B15" i="11"/>
  <c r="B40" i="10" s="1"/>
  <c r="B16" i="11"/>
  <c r="B41" i="10" s="1"/>
  <c r="B17" i="11"/>
  <c r="B42" i="10" s="1"/>
  <c r="B18" i="11"/>
  <c r="B43" i="10" s="1"/>
  <c r="B19" i="11"/>
  <c r="B44" i="10" s="1"/>
  <c r="B20" i="11"/>
  <c r="B45" i="10" s="1"/>
  <c r="B21" i="11"/>
  <c r="B46" i="10" s="1"/>
  <c r="B22" i="11"/>
  <c r="B47" i="10" s="1"/>
  <c r="B23" i="11"/>
  <c r="B48" i="10" s="1"/>
  <c r="B24" i="11"/>
  <c r="B49" i="10" s="1"/>
  <c r="B25" i="11"/>
  <c r="B50" i="10" s="1"/>
  <c r="B26" i="11"/>
  <c r="B51" i="10" s="1"/>
  <c r="B27" i="11"/>
  <c r="B52" i="10" s="1"/>
  <c r="B28" i="11"/>
  <c r="B53" i="10" s="1"/>
  <c r="B29" i="11"/>
  <c r="B54" i="10" s="1"/>
  <c r="B30" i="11"/>
  <c r="B55" i="10" s="1"/>
  <c r="B31" i="11"/>
  <c r="B56" i="10" s="1"/>
  <c r="B32" i="11"/>
  <c r="B57" i="10" s="1"/>
  <c r="B33" i="11"/>
  <c r="B58" i="10" s="1"/>
  <c r="B34" i="11"/>
  <c r="B59" i="10" s="1"/>
  <c r="B35" i="11"/>
  <c r="B60" i="10" s="1"/>
  <c r="B6" i="11"/>
  <c r="B31" i="10" s="1"/>
  <c r="E7" i="11"/>
  <c r="E32" i="10" s="1"/>
  <c r="E8" i="11"/>
  <c r="E33" i="10" s="1"/>
  <c r="E9" i="11"/>
  <c r="E34" i="10" s="1"/>
  <c r="E10" i="11"/>
  <c r="E35" i="10" s="1"/>
  <c r="E11" i="11"/>
  <c r="E36" i="10" s="1"/>
  <c r="E12" i="11"/>
  <c r="E37" i="10" s="1"/>
  <c r="E13" i="11"/>
  <c r="E38" i="10" s="1"/>
  <c r="E14" i="11"/>
  <c r="E39" i="10" s="1"/>
  <c r="E15" i="11"/>
  <c r="E40" i="10" s="1"/>
  <c r="E16" i="11"/>
  <c r="E41" i="10" s="1"/>
  <c r="E17" i="11"/>
  <c r="E42" i="10" s="1"/>
  <c r="E18" i="11"/>
  <c r="E43" i="10" s="1"/>
  <c r="E19" i="11"/>
  <c r="E44" i="10" s="1"/>
  <c r="E20" i="11"/>
  <c r="E45" i="10" s="1"/>
  <c r="E21" i="11"/>
  <c r="E46" i="10" s="1"/>
  <c r="E22" i="11"/>
  <c r="E47" i="10" s="1"/>
  <c r="E23" i="11"/>
  <c r="E48" i="10" s="1"/>
  <c r="E24" i="11"/>
  <c r="E49" i="10" s="1"/>
  <c r="E25" i="11"/>
  <c r="E50" i="10" s="1"/>
  <c r="E26" i="11"/>
  <c r="E51" i="10" s="1"/>
  <c r="E27" i="11"/>
  <c r="E52" i="10" s="1"/>
  <c r="E28" i="11"/>
  <c r="E53" i="10" s="1"/>
  <c r="E29" i="11"/>
  <c r="E54" i="10" s="1"/>
  <c r="E30" i="11"/>
  <c r="E55" i="10" s="1"/>
  <c r="E31" i="11"/>
  <c r="E56" i="10" s="1"/>
  <c r="E32" i="11"/>
  <c r="E57" i="10" s="1"/>
  <c r="E33" i="11"/>
  <c r="E58" i="10" s="1"/>
  <c r="E34" i="11"/>
  <c r="E59" i="10" s="1"/>
  <c r="E35" i="11"/>
  <c r="E60" i="10" s="1"/>
  <c r="E6" i="11"/>
  <c r="E31" i="10" s="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6" i="11"/>
  <c r="AN4" i="10" l="1"/>
  <c r="AL4" i="10"/>
  <c r="AM4" i="10"/>
  <c r="EL40" i="12"/>
  <c r="EL41" i="12" s="1"/>
  <c r="EI40" i="12"/>
  <c r="EI41" i="12" s="1"/>
  <c r="EF40" i="12"/>
  <c r="EF41" i="12" s="1"/>
  <c r="C28" i="11"/>
  <c r="C53" i="10" s="1"/>
  <c r="D53" i="10"/>
  <c r="C35" i="11"/>
  <c r="C60" i="10" s="1"/>
  <c r="D60" i="10"/>
  <c r="C23" i="11"/>
  <c r="C48" i="10" s="1"/>
  <c r="D48" i="10"/>
  <c r="C34" i="11"/>
  <c r="C59" i="10" s="1"/>
  <c r="D59" i="10"/>
  <c r="C30" i="11"/>
  <c r="C55" i="10" s="1"/>
  <c r="D55" i="10"/>
  <c r="C26" i="11"/>
  <c r="C51" i="10" s="1"/>
  <c r="D51" i="10"/>
  <c r="C32" i="11"/>
  <c r="C57" i="10" s="1"/>
  <c r="D57" i="10"/>
  <c r="C27" i="11"/>
  <c r="C52" i="10" s="1"/>
  <c r="D52" i="10"/>
  <c r="C33" i="11"/>
  <c r="C58" i="10" s="1"/>
  <c r="D58" i="10"/>
  <c r="C29" i="11"/>
  <c r="C54" i="10" s="1"/>
  <c r="D54" i="10"/>
  <c r="C25" i="11"/>
  <c r="C50" i="10" s="1"/>
  <c r="D50" i="10"/>
  <c r="C24" i="11"/>
  <c r="C49" i="10" s="1"/>
  <c r="D49" i="10"/>
  <c r="C31" i="11"/>
  <c r="C56" i="10" s="1"/>
  <c r="D56" i="10"/>
  <c r="C22" i="11"/>
  <c r="C47" i="10" s="1"/>
  <c r="D47" i="10"/>
  <c r="C18" i="11"/>
  <c r="C43" i="10" s="1"/>
  <c r="D43" i="10"/>
  <c r="C14" i="11"/>
  <c r="C39" i="10" s="1"/>
  <c r="D39" i="10"/>
  <c r="C10" i="11"/>
  <c r="C35" i="10" s="1"/>
  <c r="D35" i="10"/>
  <c r="C21" i="11"/>
  <c r="C46" i="10" s="1"/>
  <c r="D46" i="10"/>
  <c r="C17" i="11"/>
  <c r="C42" i="10" s="1"/>
  <c r="D42" i="10"/>
  <c r="C13" i="11"/>
  <c r="C38" i="10" s="1"/>
  <c r="D38" i="10"/>
  <c r="C9" i="11"/>
  <c r="C34" i="10" s="1"/>
  <c r="D34" i="10"/>
  <c r="C6" i="11"/>
  <c r="C31" i="10" s="1"/>
  <c r="D31" i="10"/>
  <c r="C20" i="11"/>
  <c r="C45" i="10" s="1"/>
  <c r="D45" i="10"/>
  <c r="C16" i="11"/>
  <c r="C41" i="10" s="1"/>
  <c r="D41" i="10"/>
  <c r="C12" i="11"/>
  <c r="C37" i="10" s="1"/>
  <c r="D37" i="10"/>
  <c r="C8" i="11"/>
  <c r="C33" i="10" s="1"/>
  <c r="D33" i="10"/>
  <c r="C19" i="11"/>
  <c r="C44" i="10" s="1"/>
  <c r="D44" i="10"/>
  <c r="C15" i="11"/>
  <c r="C40" i="10" s="1"/>
  <c r="D40" i="10"/>
  <c r="C11" i="11"/>
  <c r="C36" i="10" s="1"/>
  <c r="D36" i="10"/>
  <c r="C7" i="11"/>
  <c r="C32" i="10" s="1"/>
  <c r="D32" i="10"/>
  <c r="C16" i="10"/>
  <c r="B16" i="10" s="1"/>
  <c r="G16" i="10" s="1"/>
  <c r="C14" i="10"/>
  <c r="B14" i="10" s="1"/>
  <c r="G14" i="10" s="1"/>
  <c r="C10" i="10"/>
  <c r="B10" i="10" s="1"/>
  <c r="D10" i="10" s="1"/>
  <c r="C9" i="10"/>
  <c r="B9" i="10" s="1"/>
  <c r="D9" i="10" s="1"/>
  <c r="C8" i="10"/>
  <c r="B8" i="10" s="1"/>
  <c r="D8" i="10" s="1"/>
  <c r="D16" i="10" l="1"/>
  <c r="F16" i="10"/>
  <c r="D14" i="10"/>
  <c r="F14" i="10"/>
  <c r="EZ40" i="12"/>
  <c r="EO32" i="12" s="1"/>
  <c r="E16" i="10"/>
  <c r="A9" i="10"/>
  <c r="A8" i="10"/>
  <c r="A10" i="10"/>
  <c r="A14" i="10"/>
  <c r="A15" i="10" s="1"/>
  <c r="E14" i="10"/>
  <c r="AE28" i="7"/>
  <c r="D29" i="15" s="1"/>
  <c r="AE27" i="7"/>
  <c r="D28" i="15" s="1"/>
  <c r="AE26" i="7"/>
  <c r="D27" i="15" s="1"/>
  <c r="AE25" i="7"/>
  <c r="D26" i="15" s="1"/>
  <c r="AE24" i="7"/>
  <c r="D25" i="15" s="1"/>
  <c r="AE23" i="7"/>
  <c r="D24" i="15" s="1"/>
  <c r="AE13" i="7"/>
  <c r="D23" i="15" s="1"/>
  <c r="AE12" i="7"/>
  <c r="D22" i="15" s="1"/>
  <c r="AE11" i="7"/>
  <c r="D21" i="15" s="1"/>
  <c r="AE10" i="7"/>
  <c r="D20" i="15" s="1"/>
  <c r="AE9" i="7"/>
  <c r="D19" i="15" s="1"/>
  <c r="AE8" i="7"/>
  <c r="D18" i="15" s="1"/>
  <c r="AE30" i="4"/>
  <c r="D17" i="15" s="1"/>
  <c r="AE29" i="4"/>
  <c r="D16" i="15" s="1"/>
  <c r="AE28" i="4"/>
  <c r="D15" i="15" s="1"/>
  <c r="AE27" i="4"/>
  <c r="D14" i="15" s="1"/>
  <c r="AE26" i="4"/>
  <c r="D13" i="15" s="1"/>
  <c r="AE25" i="4"/>
  <c r="D12" i="15" s="1"/>
  <c r="AE24" i="4"/>
  <c r="D11" i="15" s="1"/>
  <c r="AE23" i="4"/>
  <c r="D10" i="15" s="1"/>
  <c r="AE10" i="4"/>
  <c r="D4" i="15" s="1"/>
  <c r="AE11" i="4"/>
  <c r="D5" i="15" s="1"/>
  <c r="AE12" i="4"/>
  <c r="D6" i="15" s="1"/>
  <c r="AE13" i="4"/>
  <c r="D7" i="15" s="1"/>
  <c r="AE14" i="4"/>
  <c r="D8" i="15" s="1"/>
  <c r="AE15" i="4"/>
  <c r="D9" i="15" s="1"/>
  <c r="AE8" i="4"/>
  <c r="D2" i="15" s="1"/>
  <c r="AE9" i="4"/>
  <c r="D3" i="15" s="1"/>
  <c r="AW43" i="2"/>
  <c r="E10" i="10" s="1"/>
  <c r="AW42" i="2"/>
  <c r="E9" i="10" s="1"/>
  <c r="AF8" i="4"/>
  <c r="AG8" i="4"/>
  <c r="H2" i="15" s="1"/>
  <c r="AH8" i="4"/>
  <c r="I2" i="15" s="1"/>
  <c r="AI8" i="4"/>
  <c r="J2" i="15" s="1"/>
  <c r="AF9" i="4"/>
  <c r="AG9" i="4"/>
  <c r="H3" i="15" s="1"/>
  <c r="AH9" i="4"/>
  <c r="I3" i="15" s="1"/>
  <c r="AI9" i="4"/>
  <c r="J3" i="15" s="1"/>
  <c r="AJ9" i="4"/>
  <c r="K3" i="15" s="1"/>
  <c r="AK9" i="4"/>
  <c r="L3" i="15" s="1"/>
  <c r="AL9" i="4"/>
  <c r="M3" i="15" s="1"/>
  <c r="AF10" i="4"/>
  <c r="AG10" i="4"/>
  <c r="H4" i="15" s="1"/>
  <c r="AH10" i="4"/>
  <c r="I4" i="15" s="1"/>
  <c r="AI10" i="4"/>
  <c r="J4" i="15" s="1"/>
  <c r="AJ10" i="4"/>
  <c r="K4" i="15" s="1"/>
  <c r="AK10" i="4"/>
  <c r="L4" i="15" s="1"/>
  <c r="AL10" i="4"/>
  <c r="M4" i="15" s="1"/>
  <c r="AF11" i="4"/>
  <c r="AG11" i="4"/>
  <c r="H5" i="15" s="1"/>
  <c r="AH11" i="4"/>
  <c r="I5" i="15" s="1"/>
  <c r="AI11" i="4"/>
  <c r="J5" i="15" s="1"/>
  <c r="AJ11" i="4"/>
  <c r="K5" i="15" s="1"/>
  <c r="AK11" i="4"/>
  <c r="L5" i="15" s="1"/>
  <c r="AL11" i="4"/>
  <c r="M5" i="15" s="1"/>
  <c r="AF12" i="4"/>
  <c r="AG12" i="4"/>
  <c r="H6" i="15" s="1"/>
  <c r="AH12" i="4"/>
  <c r="I6" i="15" s="1"/>
  <c r="AI12" i="4"/>
  <c r="J6" i="15" s="1"/>
  <c r="AJ12" i="4"/>
  <c r="K6" i="15" s="1"/>
  <c r="AK12" i="4"/>
  <c r="L6" i="15" s="1"/>
  <c r="AL12" i="4"/>
  <c r="M6" i="15" s="1"/>
  <c r="AF13" i="4"/>
  <c r="AG13" i="4"/>
  <c r="H7" i="15" s="1"/>
  <c r="AH13" i="4"/>
  <c r="I7" i="15" s="1"/>
  <c r="AI13" i="4"/>
  <c r="J7" i="15" s="1"/>
  <c r="AJ13" i="4"/>
  <c r="K7" i="15" s="1"/>
  <c r="AK13" i="4"/>
  <c r="L7" i="15" s="1"/>
  <c r="AL13" i="4"/>
  <c r="M7" i="15" s="1"/>
  <c r="AF14" i="4"/>
  <c r="AG14" i="4"/>
  <c r="H8" i="15" s="1"/>
  <c r="AH14" i="4"/>
  <c r="I8" i="15" s="1"/>
  <c r="AI14" i="4"/>
  <c r="J8" i="15" s="1"/>
  <c r="AJ14" i="4"/>
  <c r="K8" i="15" s="1"/>
  <c r="AK14" i="4"/>
  <c r="L8" i="15" s="1"/>
  <c r="AL14" i="4"/>
  <c r="M8" i="15" s="1"/>
  <c r="AF15" i="4"/>
  <c r="AG15" i="4"/>
  <c r="H9" i="15" s="1"/>
  <c r="AH15" i="4"/>
  <c r="I9" i="15" s="1"/>
  <c r="AI15" i="4"/>
  <c r="J9" i="15" s="1"/>
  <c r="AJ15" i="4"/>
  <c r="K9" i="15" s="1"/>
  <c r="AK15" i="4"/>
  <c r="L9" i="15" s="1"/>
  <c r="AL15" i="4"/>
  <c r="M9" i="15" s="1"/>
  <c r="AF23" i="4"/>
  <c r="AG23" i="4"/>
  <c r="H10" i="15" s="1"/>
  <c r="AH23" i="4"/>
  <c r="I10" i="15" s="1"/>
  <c r="AI23" i="4"/>
  <c r="J10" i="15" s="1"/>
  <c r="AF24" i="4"/>
  <c r="AG24" i="4"/>
  <c r="H11" i="15" s="1"/>
  <c r="AH24" i="4"/>
  <c r="I11" i="15" s="1"/>
  <c r="AI24" i="4"/>
  <c r="J11" i="15" s="1"/>
  <c r="AJ24" i="4"/>
  <c r="K11" i="15" s="1"/>
  <c r="AK24" i="4"/>
  <c r="L11" i="15" s="1"/>
  <c r="AL24" i="4"/>
  <c r="M11" i="15" s="1"/>
  <c r="AF25" i="4"/>
  <c r="AG25" i="4"/>
  <c r="H12" i="15" s="1"/>
  <c r="AH25" i="4"/>
  <c r="I12" i="15" s="1"/>
  <c r="AI25" i="4"/>
  <c r="J12" i="15" s="1"/>
  <c r="AJ25" i="4"/>
  <c r="K12" i="15" s="1"/>
  <c r="AK25" i="4"/>
  <c r="L12" i="15" s="1"/>
  <c r="AL25" i="4"/>
  <c r="M12" i="15" s="1"/>
  <c r="AF26" i="4"/>
  <c r="AG26" i="4"/>
  <c r="H13" i="15" s="1"/>
  <c r="AH26" i="4"/>
  <c r="I13" i="15" s="1"/>
  <c r="AI26" i="4"/>
  <c r="J13" i="15" s="1"/>
  <c r="AJ26" i="4"/>
  <c r="K13" i="15" s="1"/>
  <c r="AK26" i="4"/>
  <c r="L13" i="15" s="1"/>
  <c r="AL26" i="4"/>
  <c r="M13" i="15" s="1"/>
  <c r="AF27" i="4"/>
  <c r="AG27" i="4"/>
  <c r="H14" i="15" s="1"/>
  <c r="AH27" i="4"/>
  <c r="I14" i="15" s="1"/>
  <c r="AI27" i="4"/>
  <c r="J14" i="15" s="1"/>
  <c r="AJ27" i="4"/>
  <c r="K14" i="15" s="1"/>
  <c r="AK27" i="4"/>
  <c r="L14" i="15" s="1"/>
  <c r="AL27" i="4"/>
  <c r="M14" i="15" s="1"/>
  <c r="AF28" i="4"/>
  <c r="AG28" i="4"/>
  <c r="H15" i="15" s="1"/>
  <c r="AH28" i="4"/>
  <c r="I15" i="15" s="1"/>
  <c r="AI28" i="4"/>
  <c r="J15" i="15" s="1"/>
  <c r="AJ28" i="4"/>
  <c r="K15" i="15" s="1"/>
  <c r="AK28" i="4"/>
  <c r="L15" i="15" s="1"/>
  <c r="AL28" i="4"/>
  <c r="M15" i="15" s="1"/>
  <c r="AF29" i="4"/>
  <c r="AG29" i="4"/>
  <c r="H16" i="15" s="1"/>
  <c r="AH29" i="4"/>
  <c r="I16" i="15" s="1"/>
  <c r="AI29" i="4"/>
  <c r="J16" i="15" s="1"/>
  <c r="AJ29" i="4"/>
  <c r="K16" i="15" s="1"/>
  <c r="AK29" i="4"/>
  <c r="L16" i="15" s="1"/>
  <c r="AL29" i="4"/>
  <c r="M16" i="15" s="1"/>
  <c r="AF30" i="4"/>
  <c r="AG30" i="4"/>
  <c r="H17" i="15" s="1"/>
  <c r="AH30" i="4"/>
  <c r="I17" i="15" s="1"/>
  <c r="AI30" i="4"/>
  <c r="J17" i="15" s="1"/>
  <c r="AJ30" i="4"/>
  <c r="K17" i="15" s="1"/>
  <c r="AK30" i="4"/>
  <c r="L17" i="15" s="1"/>
  <c r="AL30" i="4"/>
  <c r="M17" i="15" s="1"/>
  <c r="R5" i="11"/>
  <c r="Q5" i="11"/>
  <c r="P5" i="11"/>
  <c r="O5" i="11"/>
  <c r="N5" i="11"/>
  <c r="M5" i="11"/>
  <c r="K5" i="11"/>
  <c r="L5" i="11"/>
  <c r="J5" i="11"/>
  <c r="G4" i="15" l="1"/>
  <c r="E4" i="15"/>
  <c r="F4" i="15" s="1"/>
  <c r="G14" i="15"/>
  <c r="E14" i="15"/>
  <c r="G9" i="15"/>
  <c r="E9" i="15"/>
  <c r="F9" i="15" s="1"/>
  <c r="G5" i="15"/>
  <c r="E5" i="15"/>
  <c r="G16" i="15"/>
  <c r="E16" i="15"/>
  <c r="F16" i="15" s="1"/>
  <c r="B16" i="15" s="1"/>
  <c r="G12" i="15"/>
  <c r="E12" i="15"/>
  <c r="G7" i="15"/>
  <c r="E7" i="15"/>
  <c r="F7" i="15" s="1"/>
  <c r="G3" i="15"/>
  <c r="E3" i="15"/>
  <c r="G2" i="15"/>
  <c r="E2" i="15"/>
  <c r="F2" i="15" s="1"/>
  <c r="G17" i="15"/>
  <c r="E17" i="15"/>
  <c r="F17" i="15" s="1"/>
  <c r="B17" i="15" s="1"/>
  <c r="G13" i="15"/>
  <c r="E13" i="15"/>
  <c r="F13" i="15" s="1"/>
  <c r="G8" i="15"/>
  <c r="E8" i="15"/>
  <c r="G15" i="15"/>
  <c r="E15" i="15"/>
  <c r="F15" i="15" s="1"/>
  <c r="B15" i="15" s="1"/>
  <c r="G11" i="15"/>
  <c r="E11" i="15"/>
  <c r="G10" i="15"/>
  <c r="E10" i="15"/>
  <c r="F10" i="15" s="1"/>
  <c r="G6" i="15"/>
  <c r="E6" i="15"/>
  <c r="AE3" i="11"/>
  <c r="A16" i="10"/>
  <c r="A17" i="10" s="1"/>
  <c r="AW44" i="12"/>
  <c r="AW45" i="12"/>
  <c r="AW46" i="12"/>
  <c r="AW47" i="12"/>
  <c r="AW48" i="12"/>
  <c r="BV45" i="12"/>
  <c r="BY45" i="12"/>
  <c r="BV46" i="12"/>
  <c r="BY46" i="12"/>
  <c r="BV47" i="12"/>
  <c r="BY47" i="12"/>
  <c r="BV48" i="12"/>
  <c r="BY48" i="12"/>
  <c r="BY44" i="12"/>
  <c r="BV44" i="12"/>
  <c r="BS44" i="12"/>
  <c r="BS45" i="12"/>
  <c r="BS46" i="12"/>
  <c r="BS47" i="12"/>
  <c r="BS48" i="12"/>
  <c r="BS43" i="12"/>
  <c r="AW43" i="12"/>
  <c r="BP44" i="12"/>
  <c r="BP45" i="12"/>
  <c r="BP46" i="12"/>
  <c r="BP47" i="12"/>
  <c r="BP48" i="12"/>
  <c r="BP43" i="12"/>
  <c r="BP33" i="12"/>
  <c r="BP34" i="12"/>
  <c r="BP35" i="12"/>
  <c r="BP36" i="12"/>
  <c r="BP37" i="12"/>
  <c r="BP32" i="12"/>
  <c r="AA44" i="12"/>
  <c r="AA45" i="12"/>
  <c r="AA46" i="12"/>
  <c r="AA47" i="12"/>
  <c r="AA48" i="12"/>
  <c r="AA49" i="12"/>
  <c r="AA50" i="12"/>
  <c r="AA43" i="12"/>
  <c r="AA33" i="12"/>
  <c r="AA34" i="12"/>
  <c r="AA35" i="12"/>
  <c r="AA36" i="12"/>
  <c r="AA37" i="12"/>
  <c r="AA38" i="12"/>
  <c r="AA39" i="12"/>
  <c r="AA32" i="12"/>
  <c r="B2" i="15" l="1"/>
  <c r="F6" i="15"/>
  <c r="F11" i="15"/>
  <c r="F8" i="15"/>
  <c r="F3" i="15"/>
  <c r="B3" i="15" s="1"/>
  <c r="F12" i="15"/>
  <c r="F5" i="15"/>
  <c r="F14" i="15"/>
  <c r="A17" i="15"/>
  <c r="A15" i="15"/>
  <c r="A16" i="15"/>
  <c r="AO4" i="10"/>
  <c r="AS17" i="10"/>
  <c r="AR17" i="10"/>
  <c r="AQ17" i="10"/>
  <c r="AN17" i="10"/>
  <c r="AM17" i="10"/>
  <c r="AL17" i="10"/>
  <c r="AG17" i="10"/>
  <c r="AB17" i="10"/>
  <c r="W17" i="10"/>
  <c r="R17" i="10"/>
  <c r="M17" i="10"/>
  <c r="J17" i="10"/>
  <c r="I17" i="10"/>
  <c r="H17" i="10"/>
  <c r="AS16" i="10"/>
  <c r="AR16" i="10"/>
  <c r="AQ16" i="10"/>
  <c r="AN16" i="10"/>
  <c r="AM16" i="10"/>
  <c r="AL16" i="10"/>
  <c r="AG16" i="10"/>
  <c r="AB16" i="10"/>
  <c r="W16" i="10"/>
  <c r="R16" i="10"/>
  <c r="M16" i="10"/>
  <c r="J16" i="10"/>
  <c r="I16" i="10"/>
  <c r="H16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B5" i="15" l="1"/>
  <c r="B4" i="15"/>
  <c r="B7" i="15"/>
  <c r="B6" i="15"/>
  <c r="B9" i="15"/>
  <c r="B14" i="15"/>
  <c r="B8" i="15"/>
  <c r="B10" i="15"/>
  <c r="B11" i="15"/>
  <c r="B12" i="15"/>
  <c r="B13" i="15"/>
  <c r="E8" i="10"/>
  <c r="AX42" i="2"/>
  <c r="F9" i="10" s="1"/>
  <c r="AY42" i="2"/>
  <c r="G9" i="10" s="1"/>
  <c r="AZ42" i="2"/>
  <c r="H9" i="10" s="1"/>
  <c r="BA42" i="2"/>
  <c r="I9" i="10" s="1"/>
  <c r="AX43" i="2"/>
  <c r="F10" i="10" s="1"/>
  <c r="AY43" i="2"/>
  <c r="G10" i="10" s="1"/>
  <c r="AZ43" i="2"/>
  <c r="H10" i="10" s="1"/>
  <c r="BA43" i="2"/>
  <c r="I10" i="10" s="1"/>
  <c r="BA41" i="2"/>
  <c r="I8" i="10" s="1"/>
  <c r="AZ41" i="2"/>
  <c r="H8" i="10" s="1"/>
  <c r="AY41" i="2"/>
  <c r="G8" i="10" s="1"/>
  <c r="AX41" i="2"/>
  <c r="F8" i="10" s="1"/>
  <c r="AR29" i="12"/>
  <c r="C29" i="12"/>
  <c r="BV34" i="12" l="1"/>
  <c r="BY34" i="12"/>
  <c r="BV35" i="12"/>
  <c r="BY35" i="12"/>
  <c r="BV36" i="12"/>
  <c r="BY36" i="12"/>
  <c r="BV37" i="12"/>
  <c r="BY37" i="12"/>
  <c r="BY33" i="12"/>
  <c r="BV33" i="12"/>
  <c r="BB20" i="12"/>
  <c r="M20" i="12"/>
  <c r="AP12" i="12"/>
  <c r="BL9" i="12"/>
  <c r="BL8" i="12"/>
  <c r="W9" i="12"/>
  <c r="W8" i="12"/>
  <c r="BR4" i="12"/>
  <c r="EY4" i="12" s="1"/>
  <c r="AT6" i="12"/>
  <c r="A12" i="12" l="1"/>
  <c r="AD44" i="12"/>
  <c r="AG44" i="12"/>
  <c r="AJ44" i="12"/>
  <c r="P45" i="12"/>
  <c r="U45" i="12" s="1"/>
  <c r="AD45" i="12"/>
  <c r="AG45" i="12"/>
  <c r="AJ45" i="12"/>
  <c r="AD46" i="12"/>
  <c r="AG46" i="12"/>
  <c r="AJ46" i="12"/>
  <c r="AD47" i="12"/>
  <c r="AG47" i="12"/>
  <c r="AJ47" i="12"/>
  <c r="AD48" i="12"/>
  <c r="AG48" i="12"/>
  <c r="AJ48" i="12"/>
  <c r="AD49" i="12"/>
  <c r="AG49" i="12"/>
  <c r="AJ49" i="12"/>
  <c r="AD50" i="12"/>
  <c r="AG50" i="12"/>
  <c r="AJ50" i="12"/>
  <c r="AD43" i="12"/>
  <c r="AG33" i="12"/>
  <c r="AJ33" i="12"/>
  <c r="AG34" i="12"/>
  <c r="AJ34" i="12"/>
  <c r="AG35" i="12"/>
  <c r="AJ35" i="12"/>
  <c r="AG36" i="12"/>
  <c r="AJ36" i="12"/>
  <c r="AG37" i="12"/>
  <c r="AJ37" i="12"/>
  <c r="AG38" i="12"/>
  <c r="AJ38" i="12"/>
  <c r="AG39" i="12"/>
  <c r="AJ39" i="12"/>
  <c r="AD33" i="12"/>
  <c r="AD34" i="12"/>
  <c r="AD35" i="12"/>
  <c r="AD36" i="12"/>
  <c r="AD37" i="12"/>
  <c r="AD38" i="12"/>
  <c r="AD39" i="12"/>
  <c r="AD32" i="12"/>
  <c r="P35" i="12"/>
  <c r="U35" i="12" s="1"/>
  <c r="AH30" i="7"/>
  <c r="AH29" i="7"/>
  <c r="AH28" i="7"/>
  <c r="AH27" i="7"/>
  <c r="AH26" i="7"/>
  <c r="AH25" i="7"/>
  <c r="AH24" i="7"/>
  <c r="AH23" i="7"/>
  <c r="P50" i="12"/>
  <c r="U50" i="12" s="1"/>
  <c r="P49" i="12"/>
  <c r="U49" i="12" s="1"/>
  <c r="P48" i="12"/>
  <c r="U48" i="12" s="1"/>
  <c r="P47" i="12"/>
  <c r="U47" i="12" s="1"/>
  <c r="P46" i="12"/>
  <c r="U46" i="12" s="1"/>
  <c r="P44" i="12"/>
  <c r="U44" i="12" s="1"/>
  <c r="P43" i="12"/>
  <c r="U43" i="12" s="1"/>
  <c r="AH9" i="7"/>
  <c r="AH10" i="7"/>
  <c r="AH11" i="7"/>
  <c r="AH12" i="7"/>
  <c r="AH13" i="7"/>
  <c r="AH14" i="7"/>
  <c r="AH15" i="7"/>
  <c r="P33" i="12"/>
  <c r="U33" i="12" s="1"/>
  <c r="P34" i="12"/>
  <c r="U34" i="12" s="1"/>
  <c r="P36" i="12"/>
  <c r="U36" i="12" s="1"/>
  <c r="P37" i="12"/>
  <c r="U37" i="12" s="1"/>
  <c r="P38" i="12"/>
  <c r="U38" i="12" s="1"/>
  <c r="P39" i="12"/>
  <c r="U39" i="12" s="1"/>
  <c r="AH8" i="7"/>
  <c r="P32" i="12"/>
  <c r="U32" i="12" s="1"/>
  <c r="E6" i="12"/>
  <c r="BE45" i="12" l="1"/>
  <c r="BJ45" i="12" s="1"/>
  <c r="I26" i="15"/>
  <c r="BE46" i="12"/>
  <c r="BJ46" i="12" s="1"/>
  <c r="I27" i="15"/>
  <c r="BE43" i="12"/>
  <c r="BJ43" i="12" s="1"/>
  <c r="I24" i="15"/>
  <c r="BE47" i="12"/>
  <c r="BJ47" i="12" s="1"/>
  <c r="I28" i="15"/>
  <c r="BE44" i="12"/>
  <c r="BJ44" i="12" s="1"/>
  <c r="I25" i="15"/>
  <c r="BE48" i="12"/>
  <c r="BJ48" i="12" s="1"/>
  <c r="I29" i="15"/>
  <c r="BE35" i="12"/>
  <c r="BJ35" i="12" s="1"/>
  <c r="I21" i="15"/>
  <c r="BE32" i="12"/>
  <c r="BJ32" i="12" s="1"/>
  <c r="I18" i="15"/>
  <c r="BE34" i="12"/>
  <c r="BJ34" i="12" s="1"/>
  <c r="I20" i="15"/>
  <c r="BE37" i="12"/>
  <c r="BJ37" i="12" s="1"/>
  <c r="I23" i="15"/>
  <c r="BE33" i="12"/>
  <c r="BJ33" i="12" s="1"/>
  <c r="I19" i="15"/>
  <c r="BE36" i="12"/>
  <c r="BJ36" i="12" s="1"/>
  <c r="I22" i="15"/>
  <c r="Q3" i="10"/>
  <c r="G22" i="15" l="1"/>
  <c r="E22" i="15"/>
  <c r="F22" i="15" s="1"/>
  <c r="G18" i="15"/>
  <c r="E18" i="15"/>
  <c r="F18" i="15" s="1"/>
  <c r="E38" i="15"/>
  <c r="F38" i="15" s="1"/>
  <c r="E35" i="15"/>
  <c r="F35" i="15" s="1"/>
  <c r="E32" i="15"/>
  <c r="F32" i="15" s="1"/>
  <c r="E36" i="15"/>
  <c r="F36" i="15" s="1"/>
  <c r="E33" i="15"/>
  <c r="F33" i="15" s="1"/>
  <c r="E40" i="15"/>
  <c r="F40" i="15" s="1"/>
  <c r="E39" i="15"/>
  <c r="F39" i="15" s="1"/>
  <c r="E30" i="15"/>
  <c r="F30" i="15" s="1"/>
  <c r="E34" i="15"/>
  <c r="F34" i="15" s="1"/>
  <c r="E37" i="15"/>
  <c r="F37" i="15" s="1"/>
  <c r="E31" i="15"/>
  <c r="F31" i="15" s="1"/>
  <c r="G27" i="15"/>
  <c r="E27" i="15"/>
  <c r="F27" i="15" s="1"/>
  <c r="B27" i="15" s="1"/>
  <c r="G20" i="15"/>
  <c r="E20" i="15"/>
  <c r="G24" i="15"/>
  <c r="E24" i="15"/>
  <c r="G23" i="15"/>
  <c r="E23" i="15"/>
  <c r="G29" i="15"/>
  <c r="E29" i="15"/>
  <c r="F29" i="15" s="1"/>
  <c r="B29" i="15" s="1"/>
  <c r="G28" i="15"/>
  <c r="E28" i="15"/>
  <c r="F28" i="15" s="1"/>
  <c r="B28" i="15" s="1"/>
  <c r="G19" i="15"/>
  <c r="E19" i="15"/>
  <c r="G21" i="15"/>
  <c r="E21" i="15"/>
  <c r="G25" i="15"/>
  <c r="E25" i="15"/>
  <c r="G26" i="15"/>
  <c r="E26" i="15"/>
  <c r="F26" i="15" s="1"/>
  <c r="AL26" i="2"/>
  <c r="P4" i="10" s="1"/>
  <c r="Q4" i="10" s="1"/>
  <c r="A29" i="15" l="1"/>
  <c r="A27" i="15"/>
  <c r="B18" i="15"/>
  <c r="A28" i="15"/>
  <c r="F21" i="15"/>
  <c r="F23" i="15"/>
  <c r="F20" i="15"/>
  <c r="B20" i="15" s="1"/>
  <c r="F25" i="15"/>
  <c r="F19" i="15"/>
  <c r="B19" i="15" s="1"/>
  <c r="F24" i="15"/>
  <c r="B24" i="15" s="1"/>
  <c r="AL30" i="7"/>
  <c r="AU17" i="10" s="1"/>
  <c r="AK30" i="7"/>
  <c r="AT17" i="10" s="1"/>
  <c r="AJ30" i="7"/>
  <c r="AI30" i="7"/>
  <c r="AL29" i="7"/>
  <c r="AP17" i="10" s="1"/>
  <c r="AK29" i="7"/>
  <c r="AO17" i="10" s="1"/>
  <c r="AJ29" i="7"/>
  <c r="AI29" i="7"/>
  <c r="AL28" i="7"/>
  <c r="AK28" i="7"/>
  <c r="AJ28" i="7"/>
  <c r="K29" i="15" s="1"/>
  <c r="AI28" i="7"/>
  <c r="J29" i="15" s="1"/>
  <c r="AG28" i="7"/>
  <c r="AF28" i="7"/>
  <c r="AH17" i="10" s="1"/>
  <c r="AL27" i="7"/>
  <c r="AK27" i="7"/>
  <c r="AJ27" i="7"/>
  <c r="K28" i="15" s="1"/>
  <c r="AI27" i="7"/>
  <c r="J28" i="15" s="1"/>
  <c r="AG27" i="7"/>
  <c r="AF27" i="7"/>
  <c r="AC17" i="10" s="1"/>
  <c r="AL26" i="7"/>
  <c r="AK26" i="7"/>
  <c r="AJ26" i="7"/>
  <c r="K27" i="15" s="1"/>
  <c r="AI26" i="7"/>
  <c r="J27" i="15" s="1"/>
  <c r="AG26" i="7"/>
  <c r="AF26" i="7"/>
  <c r="X17" i="10" s="1"/>
  <c r="AL25" i="7"/>
  <c r="AK25" i="7"/>
  <c r="AJ25" i="7"/>
  <c r="K26" i="15" s="1"/>
  <c r="AI25" i="7"/>
  <c r="J26" i="15" s="1"/>
  <c r="AG25" i="7"/>
  <c r="AF25" i="7"/>
  <c r="S17" i="10" s="1"/>
  <c r="AL24" i="7"/>
  <c r="AK24" i="7"/>
  <c r="AJ24" i="7"/>
  <c r="K25" i="15" s="1"/>
  <c r="AI24" i="7"/>
  <c r="J25" i="15" s="1"/>
  <c r="AG24" i="7"/>
  <c r="AF24" i="7"/>
  <c r="N17" i="10" s="1"/>
  <c r="AI23" i="7"/>
  <c r="J24" i="15" s="1"/>
  <c r="AG23" i="7"/>
  <c r="AF23" i="7"/>
  <c r="K17" i="10" s="1"/>
  <c r="AL15" i="7"/>
  <c r="AU16" i="10" s="1"/>
  <c r="AK15" i="7"/>
  <c r="AT16" i="10" s="1"/>
  <c r="AJ15" i="7"/>
  <c r="AI15" i="7"/>
  <c r="AL14" i="7"/>
  <c r="AP16" i="10" s="1"/>
  <c r="AK14" i="7"/>
  <c r="AO16" i="10" s="1"/>
  <c r="AJ14" i="7"/>
  <c r="AI14" i="7"/>
  <c r="AL13" i="7"/>
  <c r="AK13" i="7"/>
  <c r="AJ13" i="7"/>
  <c r="K23" i="15" s="1"/>
  <c r="AI13" i="7"/>
  <c r="J23" i="15" s="1"/>
  <c r="AG13" i="7"/>
  <c r="AF13" i="7"/>
  <c r="AH16" i="10" s="1"/>
  <c r="AL12" i="7"/>
  <c r="AK12" i="7"/>
  <c r="AJ12" i="7"/>
  <c r="K22" i="15" s="1"/>
  <c r="AI12" i="7"/>
  <c r="J22" i="15" s="1"/>
  <c r="AG12" i="7"/>
  <c r="AF12" i="7"/>
  <c r="AC16" i="10" s="1"/>
  <c r="AL11" i="7"/>
  <c r="AK11" i="7"/>
  <c r="AJ11" i="7"/>
  <c r="K21" i="15" s="1"/>
  <c r="AI11" i="7"/>
  <c r="J21" i="15" s="1"/>
  <c r="AG11" i="7"/>
  <c r="AF11" i="7"/>
  <c r="X16" i="10" s="1"/>
  <c r="AL10" i="7"/>
  <c r="AK10" i="7"/>
  <c r="AJ10" i="7"/>
  <c r="K20" i="15" s="1"/>
  <c r="AI10" i="7"/>
  <c r="J20" i="15" s="1"/>
  <c r="AG10" i="7"/>
  <c r="AF10" i="7"/>
  <c r="S16" i="10" s="1"/>
  <c r="AL9" i="7"/>
  <c r="AK9" i="7"/>
  <c r="AJ9" i="7"/>
  <c r="K19" i="15" s="1"/>
  <c r="AI9" i="7"/>
  <c r="J19" i="15" s="1"/>
  <c r="AG9" i="7"/>
  <c r="AF9" i="7"/>
  <c r="N16" i="10" s="1"/>
  <c r="AI8" i="7"/>
  <c r="J18" i="15" s="1"/>
  <c r="AG8" i="7"/>
  <c r="AF8" i="7"/>
  <c r="K16" i="10" s="1"/>
  <c r="EC48" i="12" l="1"/>
  <c r="EC49" i="12"/>
  <c r="EC47" i="12"/>
  <c r="B22" i="15"/>
  <c r="B38" i="15"/>
  <c r="B35" i="15"/>
  <c r="B32" i="15"/>
  <c r="B23" i="15"/>
  <c r="B25" i="15"/>
  <c r="B40" i="15"/>
  <c r="B39" i="15"/>
  <c r="B21" i="15"/>
  <c r="B36" i="15"/>
  <c r="B33" i="15"/>
  <c r="B34" i="15"/>
  <c r="B30" i="15"/>
  <c r="B37" i="15"/>
  <c r="B31" i="15"/>
  <c r="B26" i="15"/>
  <c r="Z17" i="10"/>
  <c r="L27" i="15"/>
  <c r="Q17" i="10"/>
  <c r="M25" i="15"/>
  <c r="AA17" i="10"/>
  <c r="M27" i="15"/>
  <c r="U17" i="10"/>
  <c r="L26" i="15"/>
  <c r="AE17" i="10"/>
  <c r="L28" i="15"/>
  <c r="O16" i="10"/>
  <c r="H19" i="15"/>
  <c r="Q16" i="10"/>
  <c r="M19" i="15"/>
  <c r="Y16" i="10"/>
  <c r="H21" i="15"/>
  <c r="AA16" i="10"/>
  <c r="M21" i="15"/>
  <c r="AI16" i="10"/>
  <c r="H23" i="15"/>
  <c r="AK16" i="10"/>
  <c r="M23" i="15"/>
  <c r="P17" i="10"/>
  <c r="L25" i="15"/>
  <c r="AJ17" i="10"/>
  <c r="L29" i="15"/>
  <c r="L16" i="10"/>
  <c r="H18" i="15"/>
  <c r="U16" i="10"/>
  <c r="L20" i="15"/>
  <c r="AE16" i="10"/>
  <c r="L22" i="15"/>
  <c r="O17" i="10"/>
  <c r="H25" i="15"/>
  <c r="Y17" i="10"/>
  <c r="H27" i="15"/>
  <c r="AI17" i="10"/>
  <c r="H29" i="15"/>
  <c r="AK17" i="10"/>
  <c r="M29" i="15"/>
  <c r="T16" i="10"/>
  <c r="H20" i="15"/>
  <c r="V16" i="10"/>
  <c r="M20" i="15"/>
  <c r="AD16" i="10"/>
  <c r="H22" i="15"/>
  <c r="AF16" i="10"/>
  <c r="M22" i="15"/>
  <c r="L17" i="10"/>
  <c r="H24" i="15"/>
  <c r="P16" i="10"/>
  <c r="L19" i="15"/>
  <c r="Z16" i="10"/>
  <c r="L21" i="15"/>
  <c r="AJ16" i="10"/>
  <c r="L23" i="15"/>
  <c r="T17" i="10"/>
  <c r="H26" i="15"/>
  <c r="V17" i="10"/>
  <c r="M26" i="15"/>
  <c r="AD17" i="10"/>
  <c r="H28" i="15"/>
  <c r="AF17" i="10"/>
  <c r="M28" i="15"/>
  <c r="BS32" i="12"/>
  <c r="BS33" i="12"/>
  <c r="AW35" i="12"/>
  <c r="BS37" i="12"/>
  <c r="AW34" i="12"/>
  <c r="BS36" i="12"/>
  <c r="AW32" i="12"/>
  <c r="AW33" i="12"/>
  <c r="BS35" i="12"/>
  <c r="AW37" i="12"/>
  <c r="BS34" i="12"/>
  <c r="AW36" i="12"/>
  <c r="H39" i="12"/>
  <c r="H35" i="12"/>
  <c r="H33" i="12"/>
  <c r="H49" i="12"/>
  <c r="H36" i="12"/>
  <c r="H43" i="12"/>
  <c r="H44" i="12"/>
  <c r="H48" i="12"/>
  <c r="H32" i="12"/>
  <c r="H37" i="12"/>
  <c r="H45" i="12"/>
  <c r="H47" i="12"/>
  <c r="H38" i="12"/>
  <c r="H34" i="12"/>
  <c r="H46" i="12"/>
  <c r="H50" i="12"/>
  <c r="AC4" i="10"/>
  <c r="AD4" i="10" s="1"/>
  <c r="AJ8" i="1"/>
  <c r="AB8" i="1"/>
  <c r="T8" i="1"/>
  <c r="L8" i="1"/>
  <c r="A10" i="15" l="1"/>
  <c r="EC50" i="12"/>
  <c r="EZ49" i="12" s="1"/>
  <c r="EO44" i="12" s="1"/>
  <c r="ET11" i="12" s="1"/>
  <c r="A37" i="15"/>
  <c r="A8" i="15"/>
  <c r="A14" i="15"/>
  <c r="A30" i="15"/>
  <c r="A4" i="15"/>
  <c r="A31" i="15"/>
  <c r="A33" i="15"/>
  <c r="U3" i="10"/>
  <c r="W3" i="10"/>
  <c r="V3" i="10"/>
  <c r="A23" i="15"/>
  <c r="A34" i="15"/>
  <c r="A5" i="15"/>
  <c r="A11" i="15"/>
  <c r="A3" i="15"/>
  <c r="A6" i="15"/>
  <c r="A13" i="15"/>
  <c r="A9" i="15"/>
  <c r="A32" i="15"/>
  <c r="A2" i="15"/>
  <c r="A39" i="15"/>
  <c r="A40" i="15"/>
  <c r="A38" i="15"/>
  <c r="A7" i="15"/>
  <c r="A26" i="15"/>
  <c r="A35" i="15"/>
  <c r="A18" i="15"/>
  <c r="A20" i="15"/>
  <c r="A12" i="15"/>
  <c r="A24" i="15"/>
  <c r="A25" i="15"/>
  <c r="A36" i="15"/>
  <c r="A19" i="15"/>
  <c r="A22" i="15"/>
  <c r="A21" i="15"/>
  <c r="Z3" i="10"/>
  <c r="AG2" i="10" s="1"/>
  <c r="AM3" i="10" s="1"/>
  <c r="T3" i="10"/>
  <c r="AA3" i="10"/>
  <c r="AI2" i="10" s="1"/>
  <c r="AN3" i="10" s="1"/>
  <c r="AB3" i="10"/>
  <c r="DX29" i="12" s="1"/>
  <c r="X3" i="10"/>
  <c r="Y3" i="10"/>
  <c r="DX26" i="12" s="1"/>
  <c r="S3" i="10"/>
  <c r="DD17" i="12" l="1"/>
  <c r="CG18" i="12"/>
  <c r="CD18" i="12" s="1"/>
  <c r="CG22" i="12"/>
  <c r="CD22" i="12" s="1"/>
  <c r="CG26" i="12"/>
  <c r="CD26" i="12" s="1"/>
  <c r="CG30" i="12"/>
  <c r="CD30" i="12" s="1"/>
  <c r="CG34" i="12"/>
  <c r="CD34" i="12" s="1"/>
  <c r="CG38" i="12"/>
  <c r="CD38" i="12" s="1"/>
  <c r="CG42" i="12"/>
  <c r="CD42" i="12" s="1"/>
  <c r="CG46" i="12"/>
  <c r="CD46" i="12" s="1"/>
  <c r="CG50" i="12"/>
  <c r="CD50" i="12" s="1"/>
  <c r="DO51" i="12"/>
  <c r="DO50" i="12"/>
  <c r="DO49" i="12"/>
  <c r="DO48" i="12"/>
  <c r="DO47" i="12"/>
  <c r="DO46" i="12"/>
  <c r="DO45" i="12"/>
  <c r="DO44" i="12"/>
  <c r="DO43" i="12"/>
  <c r="DO42" i="12"/>
  <c r="DO41" i="12"/>
  <c r="DO40" i="12"/>
  <c r="DO39" i="12"/>
  <c r="DO38" i="12"/>
  <c r="DO37" i="12"/>
  <c r="DO36" i="12"/>
  <c r="DO35" i="12"/>
  <c r="DO34" i="12"/>
  <c r="DO33" i="12"/>
  <c r="DO32" i="12"/>
  <c r="DO31" i="12"/>
  <c r="DO30" i="12"/>
  <c r="DO29" i="12"/>
  <c r="DO28" i="12"/>
  <c r="DO27" i="12"/>
  <c r="DO26" i="12"/>
  <c r="DO25" i="12"/>
  <c r="DO24" i="12"/>
  <c r="DO23" i="12"/>
  <c r="DO22" i="12"/>
  <c r="DO21" i="12"/>
  <c r="DO20" i="12"/>
  <c r="DO19" i="12"/>
  <c r="DO18" i="12"/>
  <c r="CT51" i="12"/>
  <c r="CO50" i="12"/>
  <c r="CI49" i="12"/>
  <c r="CT47" i="12"/>
  <c r="CO46" i="12"/>
  <c r="CI45" i="12"/>
  <c r="CT43" i="12"/>
  <c r="CT42" i="12"/>
  <c r="CO41" i="12"/>
  <c r="CI40" i="12"/>
  <c r="CT38" i="12"/>
  <c r="CO37" i="12"/>
  <c r="CI36" i="12"/>
  <c r="CT34" i="12"/>
  <c r="CO33" i="12"/>
  <c r="CI32" i="12"/>
  <c r="CT30" i="12"/>
  <c r="CO29" i="12"/>
  <c r="CI28" i="12"/>
  <c r="CT26" i="12"/>
  <c r="CO25" i="12"/>
  <c r="CI24" i="12"/>
  <c r="CT22" i="12"/>
  <c r="CO21" i="12"/>
  <c r="CI20" i="12"/>
  <c r="CT18" i="12"/>
  <c r="CO17" i="12"/>
  <c r="CI17" i="12"/>
  <c r="CT24" i="12"/>
  <c r="CT20" i="12"/>
  <c r="CG17" i="12"/>
  <c r="CD17" i="12" s="1"/>
  <c r="DB17" i="12"/>
  <c r="CY17" i="12" s="1"/>
  <c r="CG29" i="12"/>
  <c r="CD29" i="12" s="1"/>
  <c r="CG37" i="12"/>
  <c r="CD37" i="12" s="1"/>
  <c r="CG41" i="12"/>
  <c r="CD41" i="12" s="1"/>
  <c r="CG49" i="12"/>
  <c r="CD49" i="12" s="1"/>
  <c r="DB50" i="12"/>
  <c r="CY50" i="12" s="1"/>
  <c r="DB48" i="12"/>
  <c r="CY48" i="12" s="1"/>
  <c r="DB47" i="12"/>
  <c r="CY47" i="12" s="1"/>
  <c r="DB45" i="12"/>
  <c r="CY45" i="12" s="1"/>
  <c r="DJ17" i="12"/>
  <c r="CG19" i="12"/>
  <c r="CD19" i="12" s="1"/>
  <c r="CG23" i="12"/>
  <c r="CD23" i="12" s="1"/>
  <c r="CG27" i="12"/>
  <c r="CD27" i="12" s="1"/>
  <c r="CG31" i="12"/>
  <c r="CD31" i="12" s="1"/>
  <c r="CG35" i="12"/>
  <c r="CD35" i="12" s="1"/>
  <c r="CG39" i="12"/>
  <c r="CD39" i="12" s="1"/>
  <c r="CG43" i="12"/>
  <c r="CD43" i="12" s="1"/>
  <c r="CG47" i="12"/>
  <c r="CD47" i="12" s="1"/>
  <c r="CG51" i="12"/>
  <c r="CD51" i="12" s="1"/>
  <c r="DJ51" i="12"/>
  <c r="DJ50" i="12"/>
  <c r="DJ49" i="12"/>
  <c r="DJ48" i="12"/>
  <c r="DJ47" i="12"/>
  <c r="DJ46" i="12"/>
  <c r="DJ45" i="12"/>
  <c r="DJ44" i="12"/>
  <c r="DJ43" i="12"/>
  <c r="DJ42" i="12"/>
  <c r="DJ41" i="12"/>
  <c r="DJ40" i="12"/>
  <c r="DJ39" i="12"/>
  <c r="DJ38" i="12"/>
  <c r="DJ37" i="12"/>
  <c r="DJ36" i="12"/>
  <c r="DJ35" i="12"/>
  <c r="DJ34" i="12"/>
  <c r="DJ33" i="12"/>
  <c r="DJ32" i="12"/>
  <c r="DJ31" i="12"/>
  <c r="DJ30" i="12"/>
  <c r="DJ29" i="12"/>
  <c r="DJ28" i="12"/>
  <c r="DJ27" i="12"/>
  <c r="DJ26" i="12"/>
  <c r="DJ25" i="12"/>
  <c r="DJ24" i="12"/>
  <c r="DJ23" i="12"/>
  <c r="DJ22" i="12"/>
  <c r="DJ21" i="12"/>
  <c r="DJ20" i="12"/>
  <c r="DJ19" i="12"/>
  <c r="DJ18" i="12"/>
  <c r="CO51" i="12"/>
  <c r="CI50" i="12"/>
  <c r="CT48" i="12"/>
  <c r="CO47" i="12"/>
  <c r="CI46" i="12"/>
  <c r="CT44" i="12"/>
  <c r="CO43" i="12"/>
  <c r="CO42" i="12"/>
  <c r="CI41" i="12"/>
  <c r="CT39" i="12"/>
  <c r="CO38" i="12"/>
  <c r="CI37" i="12"/>
  <c r="CT35" i="12"/>
  <c r="CO34" i="12"/>
  <c r="CI33" i="12"/>
  <c r="CT31" i="12"/>
  <c r="CO30" i="12"/>
  <c r="CI29" i="12"/>
  <c r="CT27" i="12"/>
  <c r="CO26" i="12"/>
  <c r="CI25" i="12"/>
  <c r="CT23" i="12"/>
  <c r="CO22" i="12"/>
  <c r="CI21" i="12"/>
  <c r="CT19" i="12"/>
  <c r="CO18" i="12"/>
  <c r="CI26" i="12"/>
  <c r="CI22" i="12"/>
  <c r="CI18" i="12"/>
  <c r="CX13" i="12"/>
  <c r="DE13" i="12" s="1"/>
  <c r="DO17" i="12"/>
  <c r="CG20" i="12"/>
  <c r="CD20" i="12" s="1"/>
  <c r="CG24" i="12"/>
  <c r="CD24" i="12" s="1"/>
  <c r="CG28" i="12"/>
  <c r="CD28" i="12" s="1"/>
  <c r="CG32" i="12"/>
  <c r="CD32" i="12" s="1"/>
  <c r="CG36" i="12"/>
  <c r="CD36" i="12" s="1"/>
  <c r="CG40" i="12"/>
  <c r="CD40" i="12" s="1"/>
  <c r="CG44" i="12"/>
  <c r="CD44" i="12" s="1"/>
  <c r="CG48" i="12"/>
  <c r="CD48" i="12" s="1"/>
  <c r="DD51" i="12"/>
  <c r="DD50" i="12"/>
  <c r="DD49" i="12"/>
  <c r="DD48" i="12"/>
  <c r="DD47" i="12"/>
  <c r="DD46" i="12"/>
  <c r="DD45" i="12"/>
  <c r="DD44" i="12"/>
  <c r="DD43" i="12"/>
  <c r="DD42" i="12"/>
  <c r="DD41" i="12"/>
  <c r="DD40" i="12"/>
  <c r="DD39" i="12"/>
  <c r="DD38" i="12"/>
  <c r="DD37" i="12"/>
  <c r="DD36" i="12"/>
  <c r="DD35" i="12"/>
  <c r="DD34" i="12"/>
  <c r="DD33" i="12"/>
  <c r="DD32" i="12"/>
  <c r="DD31" i="12"/>
  <c r="DD30" i="12"/>
  <c r="DD29" i="12"/>
  <c r="DD28" i="12"/>
  <c r="DD27" i="12"/>
  <c r="DD26" i="12"/>
  <c r="DD25" i="12"/>
  <c r="DD24" i="12"/>
  <c r="DD23" i="12"/>
  <c r="DD22" i="12"/>
  <c r="DD21" i="12"/>
  <c r="DD20" i="12"/>
  <c r="DD19" i="12"/>
  <c r="DD18" i="12"/>
  <c r="CI51" i="12"/>
  <c r="CT49" i="12"/>
  <c r="CO48" i="12"/>
  <c r="CI47" i="12"/>
  <c r="CT45" i="12"/>
  <c r="CO44" i="12"/>
  <c r="CI43" i="12"/>
  <c r="CI42" i="12"/>
  <c r="CT40" i="12"/>
  <c r="CO39" i="12"/>
  <c r="CI38" i="12"/>
  <c r="CT36" i="12"/>
  <c r="CO35" i="12"/>
  <c r="CI34" i="12"/>
  <c r="CT32" i="12"/>
  <c r="CO31" i="12"/>
  <c r="CI30" i="12"/>
  <c r="CT28" i="12"/>
  <c r="CO27" i="12"/>
  <c r="CO23" i="12"/>
  <c r="CO19" i="12"/>
  <c r="CG21" i="12"/>
  <c r="CD21" i="12" s="1"/>
  <c r="CG25" i="12"/>
  <c r="CD25" i="12" s="1"/>
  <c r="CG33" i="12"/>
  <c r="CD33" i="12" s="1"/>
  <c r="CG45" i="12"/>
  <c r="CD45" i="12" s="1"/>
  <c r="DB51" i="12"/>
  <c r="CY51" i="12" s="1"/>
  <c r="DB49" i="12"/>
  <c r="CY49" i="12" s="1"/>
  <c r="DB46" i="12"/>
  <c r="CY46" i="12" s="1"/>
  <c r="DB44" i="12"/>
  <c r="CY44" i="12" s="1"/>
  <c r="DB42" i="12"/>
  <c r="CY42" i="12" s="1"/>
  <c r="DB38" i="12"/>
  <c r="CY38" i="12" s="1"/>
  <c r="DB34" i="12"/>
  <c r="CY34" i="12" s="1"/>
  <c r="DB30" i="12"/>
  <c r="CY30" i="12" s="1"/>
  <c r="DB26" i="12"/>
  <c r="CY26" i="12" s="1"/>
  <c r="DB22" i="12"/>
  <c r="CY22" i="12" s="1"/>
  <c r="DB18" i="12"/>
  <c r="CY18" i="12" s="1"/>
  <c r="CT46" i="12"/>
  <c r="CT41" i="12"/>
  <c r="CO36" i="12"/>
  <c r="CI31" i="12"/>
  <c r="DB29" i="12"/>
  <c r="CY29" i="12" s="1"/>
  <c r="DB25" i="12"/>
  <c r="CY25" i="12" s="1"/>
  <c r="DB21" i="12"/>
  <c r="CY21" i="12" s="1"/>
  <c r="CT50" i="12"/>
  <c r="CO45" i="12"/>
  <c r="CO40" i="12"/>
  <c r="CI35" i="12"/>
  <c r="CT29" i="12"/>
  <c r="CI19" i="12"/>
  <c r="DB40" i="12"/>
  <c r="CY40" i="12" s="1"/>
  <c r="DB36" i="12"/>
  <c r="CY36" i="12" s="1"/>
  <c r="DB32" i="12"/>
  <c r="CY32" i="12" s="1"/>
  <c r="DB28" i="12"/>
  <c r="CY28" i="12" s="1"/>
  <c r="DB24" i="12"/>
  <c r="CY24" i="12" s="1"/>
  <c r="DB20" i="12"/>
  <c r="CY20" i="12" s="1"/>
  <c r="CO49" i="12"/>
  <c r="CI44" i="12"/>
  <c r="CI39" i="12"/>
  <c r="CT33" i="12"/>
  <c r="CO28" i="12"/>
  <c r="CI23" i="12"/>
  <c r="CT17" i="12"/>
  <c r="DB43" i="12"/>
  <c r="CY43" i="12" s="1"/>
  <c r="DB39" i="12"/>
  <c r="CY39" i="12" s="1"/>
  <c r="DB35" i="12"/>
  <c r="CY35" i="12" s="1"/>
  <c r="DB31" i="12"/>
  <c r="CY31" i="12" s="1"/>
  <c r="DB27" i="12"/>
  <c r="CY27" i="12" s="1"/>
  <c r="DB23" i="12"/>
  <c r="CY23" i="12" s="1"/>
  <c r="DB19" i="12"/>
  <c r="CY19" i="12" s="1"/>
  <c r="CI48" i="12"/>
  <c r="CT37" i="12"/>
  <c r="CO32" i="12"/>
  <c r="CI27" i="12"/>
  <c r="CT21" i="12"/>
  <c r="CT25" i="12"/>
  <c r="CO20" i="12"/>
  <c r="DB41" i="12"/>
  <c r="CY41" i="12" s="1"/>
  <c r="DB37" i="12"/>
  <c r="CY37" i="12" s="1"/>
  <c r="DB33" i="12"/>
  <c r="CY33" i="12" s="1"/>
  <c r="CO24" i="12"/>
  <c r="DX27" i="12"/>
  <c r="AE2" i="10"/>
  <c r="AL3" i="10" s="1"/>
  <c r="DX28" i="12"/>
</calcChain>
</file>

<file path=xl/sharedStrings.xml><?xml version="1.0" encoding="utf-8"?>
<sst xmlns="http://schemas.openxmlformats.org/spreadsheetml/2006/main" count="733" uniqueCount="454">
  <si>
    <t>県名</t>
    <rPh sb="0" eb="2">
      <t>ケンメイ</t>
    </rPh>
    <phoneticPr fontId="1"/>
  </si>
  <si>
    <t>学校名</t>
    <rPh sb="0" eb="3">
      <t>ガッコウメイ</t>
    </rPh>
    <phoneticPr fontId="1"/>
  </si>
  <si>
    <t>高等学校</t>
    <rPh sb="0" eb="2">
      <t>コウトウ</t>
    </rPh>
    <rPh sb="2" eb="4">
      <t>ガッコウ</t>
    </rPh>
    <phoneticPr fontId="1"/>
  </si>
  <si>
    <t>ふりがな</t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</si>
  <si>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</si>
  <si>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所在地</t>
    <rPh sb="0" eb="3">
      <t>ショザイチ</t>
    </rPh>
    <phoneticPr fontId="1"/>
  </si>
  <si>
    <t>住所</t>
    <rPh sb="0" eb="2">
      <t>ジュウショ</t>
    </rPh>
    <phoneticPr fontId="1"/>
  </si>
  <si>
    <t>〒</t>
    <phoneticPr fontId="1"/>
  </si>
  <si>
    <t>TEL</t>
    <phoneticPr fontId="1"/>
  </si>
  <si>
    <t>FAX</t>
    <phoneticPr fontId="1"/>
  </si>
  <si>
    <t>携帯</t>
    <rPh sb="0" eb="2">
      <t>ケイタイ</t>
    </rPh>
    <phoneticPr fontId="1"/>
  </si>
  <si>
    <t>email</t>
    <phoneticPr fontId="1"/>
  </si>
  <si>
    <t>@</t>
    <phoneticPr fontId="1"/>
  </si>
  <si>
    <t>宮崎</t>
  </si>
  <si>
    <t>参加数</t>
    <rPh sb="0" eb="2">
      <t>サンカ</t>
    </rPh>
    <rPh sb="2" eb="3">
      <t>スウ</t>
    </rPh>
    <phoneticPr fontId="1"/>
  </si>
  <si>
    <t>男子</t>
    <rPh sb="0" eb="2">
      <t>ダンシ</t>
    </rPh>
    <phoneticPr fontId="1"/>
  </si>
  <si>
    <t>チーム</t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</si>
  <si>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</si>
  <si>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</si>
  <si>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■必要事項に記入をお願いします</t>
    <rPh sb="1" eb="3">
      <t>ヒツヨウ</t>
    </rPh>
    <rPh sb="3" eb="5">
      <t>ジコウ</t>
    </rPh>
    <rPh sb="6" eb="8">
      <t>キニュウ</t>
    </rPh>
    <rPh sb="10" eb="11">
      <t>ネガ</t>
    </rPh>
    <phoneticPr fontId="1"/>
  </si>
  <si>
    <t>実施日</t>
    <rPh sb="0" eb="3">
      <t>ジッシビ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</si>
  <si>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</si>
  <si>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</si>
  <si>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</si>
  <si>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</si>
  <si>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大会名</t>
    <rPh sb="0" eb="2">
      <t>タイカイ</t>
    </rPh>
    <rPh sb="2" eb="3">
      <t>メイ</t>
    </rPh>
    <phoneticPr fontId="1"/>
  </si>
  <si>
    <t>がっこうめい</t>
    <phoneticPr fontId="1"/>
  </si>
  <si>
    <t>がっこうちょうめい</t>
    <phoneticPr fontId="1"/>
  </si>
  <si>
    <t>電話</t>
    <rPh sb="0" eb="2">
      <t>デンワ</t>
    </rPh>
    <phoneticPr fontId="1"/>
  </si>
  <si>
    <t>メール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</si>
  <si>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</si>
  <si>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</si>
  <si>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北海道</t>
  </si>
  <si>
    <t>東京都</t>
  </si>
  <si>
    <t>京都府</t>
  </si>
  <si>
    <t>大阪府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</si>
  <si>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</si>
  <si>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</si>
  <si>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</si>
  <si>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</si>
  <si>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</si>
  <si>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</si>
  <si>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</si>
  <si>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</si>
  <si>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</si>
  <si>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</si>
  <si>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</si>
  <si>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</si>
  <si>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</si>
  <si>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</si>
  <si>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</si>
  <si>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</si>
  <si>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</si>
  <si>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</si>
  <si>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</si>
  <si>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</si>
  <si>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</si>
  <si>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</si>
  <si>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</si>
  <si>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</si>
  <si>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</si>
  <si>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</si>
  <si>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</si>
  <si>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</si>
  <si>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</si>
  <si>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</si>
  <si>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</si>
  <si>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</si>
  <si>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</si>
  <si>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</si>
  <si>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</si>
  <si>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</si>
  <si>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</si>
  <si>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</si>
  <si>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</si>
  <si>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</si>
  <si>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鹿児島</t>
  </si>
  <si>
    <t>沖縄</t>
  </si>
  <si>
    <t>県番号</t>
    <rPh sb="0" eb="1">
      <t>ケン</t>
    </rPh>
    <rPh sb="1" eb="3">
      <t>バンゴウ</t>
    </rPh>
    <phoneticPr fontId="1"/>
  </si>
  <si>
    <t>宿泊料金</t>
    <rPh sb="0" eb="2">
      <t>シュクハク</t>
    </rPh>
    <rPh sb="2" eb="4">
      <t>リョウキン</t>
    </rPh>
    <phoneticPr fontId="1"/>
  </si>
  <si>
    <t>１泊２食</t>
    <rPh sb="1" eb="2">
      <t>パク</t>
    </rPh>
    <rPh sb="3" eb="4">
      <t>ショク</t>
    </rPh>
    <phoneticPr fontId="1"/>
  </si>
  <si>
    <t>１泊朝食</t>
    <rPh sb="1" eb="2">
      <t>パク</t>
    </rPh>
    <rPh sb="2" eb="4">
      <t>チョウショク</t>
    </rPh>
    <phoneticPr fontId="1"/>
  </si>
  <si>
    <t>１泊素泊</t>
    <rPh sb="1" eb="2">
      <t>パク</t>
    </rPh>
    <rPh sb="2" eb="4">
      <t>スド</t>
    </rPh>
    <phoneticPr fontId="1"/>
  </si>
  <si>
    <t>弁当のみ</t>
    <rPh sb="0" eb="2">
      <t>ベントウ</t>
    </rPh>
    <phoneticPr fontId="1"/>
  </si>
  <si>
    <t>円</t>
    <rPh sb="0" eb="1">
      <t>エン</t>
    </rPh>
    <phoneticPr fontId="1"/>
  </si>
  <si>
    <t>会長名</t>
    <rPh sb="0" eb="2">
      <t>カイチョウ</t>
    </rPh>
    <rPh sb="2" eb="3">
      <t>メイ</t>
    </rPh>
    <phoneticPr fontId="1"/>
  </si>
  <si>
    <t>個</t>
    <rPh sb="0" eb="1">
      <t>コ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</si>
  <si>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</si>
  <si>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</si>
  <si>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集合受付・調整</t>
    <rPh sb="0" eb="2">
      <t>シュウゴウ</t>
    </rPh>
    <rPh sb="2" eb="4">
      <t>ウケツケ</t>
    </rPh>
    <rPh sb="5" eb="7">
      <t>チョウセイ</t>
    </rPh>
    <phoneticPr fontId="1"/>
  </si>
  <si>
    <t>大会</t>
    <rPh sb="0" eb="2">
      <t>タイカイ</t>
    </rPh>
    <phoneticPr fontId="1"/>
  </si>
  <si>
    <t>練成会</t>
    <rPh sb="0" eb="2">
      <t>レンセイ</t>
    </rPh>
    <rPh sb="2" eb="3">
      <t>カイ</t>
    </rPh>
    <phoneticPr fontId="1"/>
  </si>
  <si>
    <t>料金</t>
    <rPh sb="0" eb="2">
      <t>リョウキン</t>
    </rPh>
    <phoneticPr fontId="1"/>
  </si>
  <si>
    <t>交通手段</t>
    <rPh sb="0" eb="2">
      <t>コウツウ</t>
    </rPh>
    <rPh sb="2" eb="4">
      <t>シュダン</t>
    </rPh>
    <phoneticPr fontId="1"/>
  </si>
  <si>
    <t>台</t>
    <rPh sb="0" eb="1">
      <t>ダイ</t>
    </rPh>
    <phoneticPr fontId="1"/>
  </si>
  <si>
    <t>到着予定</t>
    <rPh sb="0" eb="2">
      <t>トウチャク</t>
    </rPh>
    <rPh sb="2" eb="4">
      <t>ヨテイ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</si>
  <si>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</si>
  <si>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</si>
  <si>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</si>
  <si>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</si>
  <si>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分ごろ到着予定</t>
    <rPh sb="0" eb="1">
      <t>フン</t>
    </rPh>
    <rPh sb="3" eb="5">
      <t>トウチャク</t>
    </rPh>
    <rPh sb="5" eb="7">
      <t>ヨテイ</t>
    </rPh>
    <phoneticPr fontId="1"/>
  </si>
  <si>
    <t>食事時間</t>
    <rPh sb="0" eb="2">
      <t>ショクジ</t>
    </rPh>
    <rPh sb="2" eb="4">
      <t>ジカン</t>
    </rPh>
    <phoneticPr fontId="1"/>
  </si>
  <si>
    <t>到着日　夕食</t>
    <rPh sb="0" eb="3">
      <t>トウチャクビ</t>
    </rPh>
    <rPh sb="4" eb="6">
      <t>ユウショク</t>
    </rPh>
    <phoneticPr fontId="1"/>
  </si>
  <si>
    <t>翌朝朝食</t>
    <rPh sb="0" eb="2">
      <t>ヨクアサ</t>
    </rPh>
    <rPh sb="2" eb="4">
      <t>チョウショク</t>
    </rPh>
    <phoneticPr fontId="1"/>
  </si>
  <si>
    <t>（以降はホテルと打ち合わせてください。）</t>
    <rPh sb="1" eb="3">
      <t>イコウ</t>
    </rPh>
    <rPh sb="8" eb="9">
      <t>ウ</t>
    </rPh>
    <rPh sb="10" eb="11">
      <t>ア</t>
    </rPh>
    <phoneticPr fontId="1"/>
  </si>
  <si>
    <t>宿泊場所</t>
    <rPh sb="0" eb="2">
      <t>シュクハク</t>
    </rPh>
    <rPh sb="2" eb="4">
      <t>バショ</t>
    </rPh>
    <phoneticPr fontId="1"/>
  </si>
  <si>
    <t>希望する宿泊地を選択してください。※但しご希望に添えない場合もございます。</t>
    <rPh sb="0" eb="2">
      <t>キボウ</t>
    </rPh>
    <rPh sb="4" eb="7">
      <t>シュクハクチ</t>
    </rPh>
    <rPh sb="8" eb="10">
      <t>センタク</t>
    </rPh>
    <rPh sb="18" eb="19">
      <t>タダ</t>
    </rPh>
    <rPh sb="21" eb="23">
      <t>キボウ</t>
    </rPh>
    <rPh sb="24" eb="25">
      <t>ソ</t>
    </rPh>
    <rPh sb="28" eb="30">
      <t>バアイ</t>
    </rPh>
    <phoneticPr fontId="1"/>
  </si>
  <si>
    <t>バスの手配</t>
    <rPh sb="3" eb="5">
      <t>テハイ</t>
    </rPh>
    <phoneticPr fontId="1"/>
  </si>
  <si>
    <t>バスの手配について選択してください。</t>
    <rPh sb="3" eb="5">
      <t>テハイ</t>
    </rPh>
    <rPh sb="9" eb="11">
      <t>センタク</t>
    </rPh>
    <phoneticPr fontId="1"/>
  </si>
  <si>
    <t>※バスの手配が必要な学校は、青島周辺の宿泊をお願いします。</t>
    <rPh sb="4" eb="6">
      <t>テハイ</t>
    </rPh>
    <rPh sb="7" eb="9">
      <t>ヒツヨウ</t>
    </rPh>
    <rPh sb="10" eb="12">
      <t>ガッコウ</t>
    </rPh>
    <rPh sb="14" eb="16">
      <t>アオシマ</t>
    </rPh>
    <rPh sb="16" eb="18">
      <t>シュウヘン</t>
    </rPh>
    <rPh sb="19" eb="21">
      <t>シュクハク</t>
    </rPh>
    <rPh sb="23" eb="24">
      <t>ネガ</t>
    </rPh>
    <phoneticPr fontId="1"/>
  </si>
  <si>
    <t>その他：</t>
    <rPh sb="2" eb="3">
      <t>タ</t>
    </rPh>
    <phoneticPr fontId="1"/>
  </si>
  <si>
    <t>普通車：</t>
    <rPh sb="0" eb="3">
      <t>フツウシャ</t>
    </rPh>
    <phoneticPr fontId="1"/>
  </si>
  <si>
    <t>マイクロバス：</t>
    <phoneticPr fontId="1"/>
  </si>
  <si>
    <t>大型バス：</t>
    <rPh sb="0" eb="2">
      <t>オオガタ</t>
    </rPh>
    <phoneticPr fontId="1"/>
  </si>
  <si>
    <t>監督</t>
    <rPh sb="0" eb="2">
      <t>カントク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</si>
  <si>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</si>
  <si>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</si>
  <si>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</si>
  <si>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</si>
  <si>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</si>
  <si>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</si>
  <si>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</si>
  <si>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</si>
  <si>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</si>
  <si>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年齢</t>
    <rPh sb="0" eb="2">
      <t>ネンレイ</t>
    </rPh>
    <phoneticPr fontId="1"/>
  </si>
  <si>
    <t>西暦</t>
    <rPh sb="0" eb="2">
      <t>セイレキ</t>
    </rPh>
    <phoneticPr fontId="1"/>
  </si>
  <si>
    <t>生年月日</t>
    <rPh sb="0" eb="2">
      <t>セイネン</t>
    </rPh>
    <rPh sb="2" eb="4">
      <t>ガッピ</t>
    </rPh>
    <phoneticPr fontId="1"/>
  </si>
  <si>
    <t>身長
（ｃｍ）</t>
    <rPh sb="0" eb="2">
      <t>シンチョウ</t>
    </rPh>
    <phoneticPr fontId="1"/>
  </si>
  <si>
    <t>体重
（ｋｇ）</t>
    <rPh sb="0" eb="2">
      <t>タイジュウ</t>
    </rPh>
    <phoneticPr fontId="1"/>
  </si>
  <si>
    <t>男子１</t>
    <rPh sb="0" eb="2">
      <t>ダンシ</t>
    </rPh>
    <phoneticPr fontId="1"/>
  </si>
  <si>
    <t>段位
学年</t>
    <rPh sb="0" eb="2">
      <t>ダンイ</t>
    </rPh>
    <rPh sb="3" eb="5">
      <t>ガクネン</t>
    </rPh>
    <phoneticPr fontId="1"/>
  </si>
  <si>
    <t>位</t>
    <rPh sb="0" eb="1">
      <t>クライ</t>
    </rPh>
    <phoneticPr fontId="1"/>
  </si>
  <si>
    <t>男子２</t>
    <rPh sb="0" eb="2">
      <t>ダンシ</t>
    </rPh>
    <phoneticPr fontId="1"/>
  </si>
  <si>
    <t>■男子出場者名簿</t>
    <rPh sb="1" eb="3">
      <t>ダンシ</t>
    </rPh>
    <rPh sb="3" eb="5">
      <t>シュツジョウ</t>
    </rPh>
    <rPh sb="5" eb="6">
      <t>シャ</t>
    </rPh>
    <rPh sb="6" eb="8">
      <t>メイボ</t>
    </rPh>
    <phoneticPr fontId="1"/>
  </si>
  <si>
    <t>監督</t>
    <rPh sb="0" eb="2">
      <t>カントク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</si>
  <si>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</si>
  <si>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</si>
  <si>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</si>
  <si>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</si>
  <si>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</si>
  <si>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</si>
  <si>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</si>
  <si>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■女子出場者名簿</t>
    <rPh sb="1" eb="3">
      <t>ジョシ</t>
    </rPh>
    <rPh sb="3" eb="5">
      <t>シュツジョウ</t>
    </rPh>
    <rPh sb="5" eb="6">
      <t>シャ</t>
    </rPh>
    <rPh sb="6" eb="8">
      <t>メイボ</t>
    </rPh>
    <phoneticPr fontId="1"/>
  </si>
  <si>
    <t>女子１</t>
    <rPh sb="0" eb="2">
      <t>ジョシ</t>
    </rPh>
    <phoneticPr fontId="1"/>
  </si>
  <si>
    <t>女子２</t>
    <rPh sb="0" eb="2">
      <t>ジョシ</t>
    </rPh>
    <phoneticPr fontId="1"/>
  </si>
  <si>
    <t>監督名</t>
    <rPh sb="0" eb="2">
      <t>カントク</t>
    </rPh>
    <rPh sb="2" eb="3">
      <t>メイ</t>
    </rPh>
    <phoneticPr fontId="1"/>
  </si>
  <si>
    <t>監督ふりがな</t>
    <rPh sb="0" eb="2">
      <t>カントク</t>
    </rPh>
    <phoneticPr fontId="1"/>
  </si>
  <si>
    <t>監督段位</t>
    <rPh sb="0" eb="2">
      <t>カントク</t>
    </rPh>
    <rPh sb="2" eb="4">
      <t>ダンイ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</si>
  <si>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</si>
  <si>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</si>
  <si>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</si>
  <si>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</si>
  <si>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①都道府県高校総体結果</t>
  </si>
  <si>
    <t>②都道府県高校新人結果</t>
  </si>
  <si>
    <t>プロ冊数</t>
    <rPh sb="2" eb="4">
      <t>サッスウ</t>
    </rPh>
    <phoneticPr fontId="1"/>
  </si>
  <si>
    <t>№</t>
  </si>
  <si>
    <t>チーム数</t>
    <rPh sb="3" eb="4">
      <t>スウ</t>
    </rPh>
    <phoneticPr fontId="1"/>
  </si>
  <si>
    <t>参加料</t>
    <rPh sb="0" eb="3">
      <t>サンカリョウ</t>
    </rPh>
    <phoneticPr fontId="1"/>
  </si>
  <si>
    <t>合計</t>
    <rPh sb="0" eb="2">
      <t>ゴウケイ</t>
    </rPh>
    <phoneticPr fontId="1"/>
  </si>
  <si>
    <t>交通手段</t>
    <rPh sb="0" eb="2">
      <t>コウツウ</t>
    </rPh>
    <rPh sb="2" eb="4">
      <t>シュダン</t>
    </rPh>
    <phoneticPr fontId="1"/>
  </si>
  <si>
    <t>大型バス</t>
    <rPh sb="0" eb="2">
      <t>オオガタ</t>
    </rPh>
    <phoneticPr fontId="1"/>
  </si>
  <si>
    <t>マイクロ</t>
    <phoneticPr fontId="1"/>
  </si>
  <si>
    <t>普通車</t>
    <rPh sb="0" eb="3">
      <t>フツウシャ</t>
    </rPh>
    <phoneticPr fontId="1"/>
  </si>
  <si>
    <t>到着予定</t>
    <rPh sb="0" eb="2">
      <t>トウチャク</t>
    </rPh>
    <rPh sb="2" eb="4">
      <t>ヨテイ</t>
    </rPh>
    <phoneticPr fontId="1"/>
  </si>
  <si>
    <t>食事時間</t>
    <rPh sb="0" eb="2">
      <t>ショクジ</t>
    </rPh>
    <rPh sb="2" eb="4">
      <t>ジカン</t>
    </rPh>
    <phoneticPr fontId="1"/>
  </si>
  <si>
    <t>夕食</t>
    <rPh sb="0" eb="2">
      <t>ユウショク</t>
    </rPh>
    <phoneticPr fontId="1"/>
  </si>
  <si>
    <t>朝食</t>
    <rPh sb="0" eb="2">
      <t>チョウショク</t>
    </rPh>
    <phoneticPr fontId="1"/>
  </si>
  <si>
    <t>宿泊場所</t>
    <rPh sb="0" eb="2">
      <t>シュクハク</t>
    </rPh>
    <rPh sb="2" eb="4">
      <t>バショ</t>
    </rPh>
    <phoneticPr fontId="1"/>
  </si>
  <si>
    <t>バスの手配</t>
    <rPh sb="3" eb="5">
      <t>テハイ</t>
    </rPh>
    <phoneticPr fontId="1"/>
  </si>
  <si>
    <t>備考</t>
    <rPh sb="0" eb="2">
      <t>ビコウ</t>
    </rPh>
    <phoneticPr fontId="1"/>
  </si>
  <si>
    <t>予定日</t>
    <rPh sb="0" eb="3">
      <t>ヨテイビ</t>
    </rPh>
    <phoneticPr fontId="1"/>
  </si>
  <si>
    <t>到着時間</t>
    <rPh sb="0" eb="2">
      <t>トウチャク</t>
    </rPh>
    <rPh sb="2" eb="4">
      <t>ジカン</t>
    </rPh>
    <phoneticPr fontId="1"/>
  </si>
  <si>
    <t>県番号</t>
    <rPh sb="0" eb="1">
      <t>ケン</t>
    </rPh>
    <rPh sb="1" eb="3">
      <t>バンゴウ</t>
    </rPh>
    <phoneticPr fontId="1"/>
  </si>
  <si>
    <t>弁当個数</t>
    <rPh sb="0" eb="2">
      <t>ベントウ</t>
    </rPh>
    <rPh sb="2" eb="4">
      <t>コスウ</t>
    </rPh>
    <phoneticPr fontId="1"/>
  </si>
  <si>
    <t>弁当金額</t>
    <rPh sb="0" eb="2">
      <t>ベントウ</t>
    </rPh>
    <rPh sb="2" eb="4">
      <t>キンガク</t>
    </rPh>
    <phoneticPr fontId="1"/>
  </si>
  <si>
    <t>宿泊人数</t>
    <rPh sb="0" eb="2">
      <t>シュクハク</t>
    </rPh>
    <rPh sb="2" eb="4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</si>
  <si>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</si>
  <si>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</si>
  <si>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申込</t>
    <rPh sb="0" eb="2">
      <t>モウシコミ</t>
    </rPh>
    <phoneticPr fontId="1"/>
  </si>
  <si>
    <t>総体</t>
    <rPh sb="0" eb="2">
      <t>ソウタイ</t>
    </rPh>
    <phoneticPr fontId="1"/>
  </si>
  <si>
    <t>新人</t>
    <rPh sb="0" eb="2">
      <t>シンジン</t>
    </rPh>
    <phoneticPr fontId="1"/>
  </si>
  <si>
    <t>性別</t>
    <rPh sb="0" eb="2">
      <t>セイベツ</t>
    </rPh>
    <phoneticPr fontId="12"/>
  </si>
  <si>
    <t>喫煙
or
禁煙</t>
    <rPh sb="0" eb="2">
      <t>キツエン</t>
    </rPh>
    <rPh sb="6" eb="8">
      <t>キンエン</t>
    </rPh>
    <phoneticPr fontId="12"/>
  </si>
  <si>
    <t>12月25日（日）泊</t>
    <rPh sb="2" eb="3">
      <t>ガツ</t>
    </rPh>
    <rPh sb="5" eb="6">
      <t>ニチ</t>
    </rPh>
    <rPh sb="7" eb="8">
      <t>ニチ</t>
    </rPh>
    <rPh sb="9" eb="10">
      <t>ハク</t>
    </rPh>
    <phoneticPr fontId="12"/>
  </si>
  <si>
    <t>12月26日（月）泊</t>
    <rPh sb="2" eb="3">
      <t>ガツ</t>
    </rPh>
    <rPh sb="5" eb="6">
      <t>ニチ</t>
    </rPh>
    <rPh sb="7" eb="8">
      <t>ゲツ</t>
    </rPh>
    <rPh sb="9" eb="10">
      <t>ハク</t>
    </rPh>
    <phoneticPr fontId="12"/>
  </si>
  <si>
    <t>12月27日（火）泊</t>
    <rPh sb="2" eb="3">
      <t>ガツ</t>
    </rPh>
    <rPh sb="5" eb="6">
      <t>ニチ</t>
    </rPh>
    <rPh sb="7" eb="8">
      <t>カ</t>
    </rPh>
    <rPh sb="9" eb="10">
      <t>ハク</t>
    </rPh>
    <phoneticPr fontId="12"/>
  </si>
  <si>
    <t>朝食付</t>
    <rPh sb="0" eb="2">
      <t>チョウショク</t>
    </rPh>
    <rPh sb="2" eb="3">
      <t>ツ</t>
    </rPh>
    <phoneticPr fontId="12"/>
  </si>
  <si>
    <t>2食付</t>
    <rPh sb="1" eb="2">
      <t>ショク</t>
    </rPh>
    <rPh sb="2" eb="3">
      <t>ツキ</t>
    </rPh>
    <phoneticPr fontId="12"/>
  </si>
  <si>
    <t>素泊まり</t>
    <rPh sb="0" eb="2">
      <t>スド</t>
    </rPh>
    <phoneticPr fontId="12"/>
  </si>
  <si>
    <t>備考</t>
    <rPh sb="0" eb="2">
      <t>ビコウ</t>
    </rPh>
    <phoneticPr fontId="12"/>
  </si>
  <si>
    <t>※禁煙・喫煙のご希望は、部屋数の都合でご希望に添えない場合がございますので、ご了承ください。</t>
    <rPh sb="1" eb="3">
      <t>キンエン</t>
    </rPh>
    <rPh sb="4" eb="6">
      <t>キツエン</t>
    </rPh>
    <rPh sb="8" eb="10">
      <t>キボウ</t>
    </rPh>
    <rPh sb="12" eb="14">
      <t>ヘヤ</t>
    </rPh>
    <rPh sb="14" eb="15">
      <t>スウ</t>
    </rPh>
    <rPh sb="16" eb="18">
      <t>ツゴウ</t>
    </rPh>
    <rPh sb="20" eb="22">
      <t>キボウ</t>
    </rPh>
    <rPh sb="23" eb="24">
      <t>ソ</t>
    </rPh>
    <rPh sb="27" eb="29">
      <t>バアイ</t>
    </rPh>
    <rPh sb="39" eb="41">
      <t>リョウショウ</t>
    </rPh>
    <phoneticPr fontId="12"/>
  </si>
  <si>
    <t>シメイ
（カタカナ記入）</t>
    <rPh sb="9" eb="11">
      <t>キニュウ</t>
    </rPh>
    <phoneticPr fontId="12"/>
  </si>
  <si>
    <t>■宿泊者名簿</t>
    <rPh sb="1" eb="3">
      <t>シュクハク</t>
    </rPh>
    <rPh sb="3" eb="4">
      <t>シャ</t>
    </rPh>
    <rPh sb="4" eb="6">
      <t>メイボ</t>
    </rPh>
    <phoneticPr fontId="1"/>
  </si>
  <si>
    <r>
      <t xml:space="preserve">区分
</t>
    </r>
    <r>
      <rPr>
        <sz val="8"/>
        <rFont val="MS UI Gothic"/>
        <family val="3"/>
        <charset val="128"/>
      </rPr>
      <t>（選択して入力してください）</t>
    </r>
    <rPh sb="0" eb="2">
      <t>クブン</t>
    </rPh>
    <rPh sb="4" eb="6">
      <t>センタク</t>
    </rPh>
    <rPh sb="8" eb="10">
      <t>ニュウリョク</t>
    </rPh>
    <phoneticPr fontId="12"/>
  </si>
  <si>
    <t>登録ＩＤ
（９桁）</t>
    <rPh sb="0" eb="2">
      <t>トウロク</t>
    </rPh>
    <rPh sb="7" eb="8">
      <t>ケタ</t>
    </rPh>
    <phoneticPr fontId="1"/>
  </si>
  <si>
    <t>ライセンス</t>
    <phoneticPr fontId="1"/>
  </si>
  <si>
    <t>段</t>
    <rPh sb="0" eb="1">
      <t>ダン</t>
    </rPh>
    <phoneticPr fontId="1"/>
  </si>
  <si>
    <t>①</t>
    <phoneticPr fontId="1"/>
  </si>
  <si>
    <t>②</t>
    <phoneticPr fontId="1"/>
  </si>
  <si>
    <t>③</t>
    <phoneticPr fontId="1"/>
  </si>
  <si>
    <t>宮崎県柔道連盟</t>
    <rPh sb="0" eb="3">
      <t>ミヤザキケン</t>
    </rPh>
    <rPh sb="3" eb="5">
      <t>ジュウドウ</t>
    </rPh>
    <rPh sb="5" eb="7">
      <t>レンメイ</t>
    </rPh>
    <phoneticPr fontId="1"/>
  </si>
  <si>
    <t>会長</t>
    <rPh sb="0" eb="2">
      <t>カイチョウ</t>
    </rPh>
    <phoneticPr fontId="1"/>
  </si>
  <si>
    <t>１．学校連絡先について</t>
    <rPh sb="2" eb="4">
      <t>ガッコウ</t>
    </rPh>
    <rPh sb="4" eb="7">
      <t>レンラクサキ</t>
    </rPh>
    <phoneticPr fontId="1"/>
  </si>
  <si>
    <t>印</t>
    <rPh sb="0" eb="1">
      <t>イン</t>
    </rPh>
    <phoneticPr fontId="1"/>
  </si>
  <si>
    <t>表記のことについて、開催要項を尊守し、下記のとおり参加申し込みをいたします。</t>
    <rPh sb="0" eb="2">
      <t>ヒョウキ</t>
    </rPh>
    <rPh sb="10" eb="12">
      <t>カイサイ</t>
    </rPh>
    <rPh sb="12" eb="14">
      <t>ヨウコウ</t>
    </rPh>
    <rPh sb="15" eb="16">
      <t>ミコト</t>
    </rPh>
    <rPh sb="16" eb="17">
      <t>モリ</t>
    </rPh>
    <rPh sb="19" eb="21">
      <t>カキ</t>
    </rPh>
    <rPh sb="25" eb="27">
      <t>サンカ</t>
    </rPh>
    <rPh sb="27" eb="28">
      <t>モウ</t>
    </rPh>
    <rPh sb="29" eb="30">
      <t>コ</t>
    </rPh>
    <phoneticPr fontId="1"/>
  </si>
  <si>
    <t>監督</t>
    <rPh sb="0" eb="2">
      <t>カントク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</si>
  <si>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</si>
  <si>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</si>
  <si>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</si>
  <si>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</si>
  <si>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</si>
  <si>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</si>
  <si>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</si>
  <si>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１）</t>
    <phoneticPr fontId="1"/>
  </si>
  <si>
    <t>２）</t>
  </si>
  <si>
    <t>３）</t>
  </si>
  <si>
    <t>４）</t>
  </si>
  <si>
    <t>５）</t>
  </si>
  <si>
    <t>６）</t>
  </si>
  <si>
    <t>学校名</t>
    <rPh sb="0" eb="3">
      <t>ガッコウメイ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</si>
  <si>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</si>
  <si>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</si>
  <si>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</si>
  <si>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ＦＡＸ</t>
    <phoneticPr fontId="1"/>
  </si>
  <si>
    <t>電子メール</t>
    <rPh sb="0" eb="2">
      <t>デンシ</t>
    </rPh>
    <phoneticPr fontId="1"/>
  </si>
  <si>
    <t>氏名</t>
    <rPh sb="0" eb="2">
      <t>シメイ</t>
    </rPh>
    <phoneticPr fontId="1"/>
  </si>
  <si>
    <t>登録ＩＤ</t>
    <rPh sb="0" eb="2">
      <t>トウロク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</si>
  <si>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</si>
  <si>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</si>
  <si>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</si>
  <si>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１）</t>
    <phoneticPr fontId="1"/>
  </si>
  <si>
    <t>学年</t>
    <rPh sb="0" eb="2">
      <t>ガクネン</t>
    </rPh>
    <phoneticPr fontId="1"/>
  </si>
  <si>
    <t>２）</t>
    <phoneticPr fontId="1"/>
  </si>
  <si>
    <t>（様式１：男子）</t>
    <rPh sb="1" eb="3">
      <t>ヨウシキ</t>
    </rPh>
    <rPh sb="5" eb="7">
      <t>ダンシ</t>
    </rPh>
    <phoneticPr fontId="1"/>
  </si>
  <si>
    <t>矢野　吉則</t>
    <rPh sb="0" eb="2">
      <t>ヤノ</t>
    </rPh>
    <rPh sb="3" eb="4">
      <t>ヨシ</t>
    </rPh>
    <rPh sb="4" eb="5">
      <t>ソク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</si>
  <si>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</si>
  <si>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</si>
  <si>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名前</t>
    <rPh sb="0" eb="2">
      <t>ナマエ</t>
    </rPh>
    <phoneticPr fontId="1"/>
  </si>
  <si>
    <t>（９桁の登録ＩＤを入力）</t>
    <rPh sb="2" eb="3">
      <t>ケタ</t>
    </rPh>
    <rPh sb="4" eb="6">
      <t>トウロク</t>
    </rPh>
    <rPh sb="9" eb="11">
      <t>ニュウリョク</t>
    </rPh>
    <phoneticPr fontId="1"/>
  </si>
  <si>
    <t>年齢</t>
    <rPh sb="0" eb="2">
      <t>ネンレイ</t>
    </rPh>
    <phoneticPr fontId="1"/>
  </si>
  <si>
    <t>審判員数</t>
    <rPh sb="0" eb="3">
      <t>シンパンイン</t>
    </rPh>
    <rPh sb="3" eb="4">
      <t>スウ</t>
    </rPh>
    <phoneticPr fontId="1"/>
  </si>
  <si>
    <t>審判員</t>
    <rPh sb="0" eb="3">
      <t>シンパンイン</t>
    </rPh>
    <phoneticPr fontId="1"/>
  </si>
  <si>
    <t>審判員めとめ</t>
    <rPh sb="0" eb="3">
      <t>シンパンイン</t>
    </rPh>
    <phoneticPr fontId="1"/>
  </si>
  <si>
    <t>No.</t>
    <phoneticPr fontId="1"/>
  </si>
  <si>
    <t>県番号</t>
    <rPh sb="0" eb="1">
      <t>ケン</t>
    </rPh>
    <rPh sb="1" eb="3">
      <t>バンゴウ</t>
    </rPh>
    <phoneticPr fontId="1"/>
  </si>
  <si>
    <t>県名</t>
    <rPh sb="0" eb="2">
      <t>ケンメイ</t>
    </rPh>
    <phoneticPr fontId="1"/>
  </si>
  <si>
    <t>学校名</t>
    <rPh sb="0" eb="3">
      <t>ガッコウメイ</t>
    </rPh>
    <phoneticPr fontId="1"/>
  </si>
  <si>
    <t>審判員氏名</t>
    <rPh sb="0" eb="3">
      <t>シンパンイン</t>
    </rPh>
    <rPh sb="3" eb="5">
      <t>シメイ</t>
    </rPh>
    <phoneticPr fontId="1"/>
  </si>
  <si>
    <t>審判員段位</t>
    <rPh sb="0" eb="3">
      <t>シンパンイン</t>
    </rPh>
    <rPh sb="3" eb="5">
      <t>ダンイ</t>
    </rPh>
    <phoneticPr fontId="1"/>
  </si>
  <si>
    <t>ライセンス</t>
    <phoneticPr fontId="1"/>
  </si>
  <si>
    <t>年齢</t>
    <rPh sb="0" eb="2">
      <t>ネンレイ</t>
    </rPh>
    <phoneticPr fontId="1"/>
  </si>
  <si>
    <t>登録ＩＤ</t>
    <rPh sb="0" eb="2">
      <t>トウロク</t>
    </rPh>
    <phoneticPr fontId="1"/>
  </si>
  <si>
    <t>選手１名</t>
  </si>
  <si>
    <t>選手１ふりがな</t>
  </si>
  <si>
    <t>選手１学年</t>
  </si>
  <si>
    <t>選手１身長</t>
  </si>
  <si>
    <t>選手１体重</t>
  </si>
  <si>
    <t>選手２名</t>
  </si>
  <si>
    <t>選手２ふりがな</t>
  </si>
  <si>
    <t>選手２学年</t>
  </si>
  <si>
    <t>選手２身長</t>
  </si>
  <si>
    <t>選手２体重</t>
  </si>
  <si>
    <t>選手３名</t>
  </si>
  <si>
    <t>選手３ふりがな</t>
  </si>
  <si>
    <t>選手３学年</t>
  </si>
  <si>
    <t>選手３身長</t>
  </si>
  <si>
    <t>選手３体重</t>
  </si>
  <si>
    <t>選手４名</t>
  </si>
  <si>
    <t>選手４ふりがな</t>
  </si>
  <si>
    <t>選手４学年</t>
  </si>
  <si>
    <t>選手４身長</t>
  </si>
  <si>
    <t>選手４体重</t>
  </si>
  <si>
    <t>選手５名</t>
  </si>
  <si>
    <t>選手５ふりがな</t>
  </si>
  <si>
    <t>選手５学年</t>
  </si>
  <si>
    <t>選手５身長</t>
  </si>
  <si>
    <t>選手５体重</t>
  </si>
  <si>
    <t>選手６名</t>
  </si>
  <si>
    <t>選手６ふりがな</t>
  </si>
  <si>
    <t>選手６学年</t>
  </si>
  <si>
    <t>選手６身長</t>
  </si>
  <si>
    <t>選手６体重</t>
  </si>
  <si>
    <t>選手７名</t>
  </si>
  <si>
    <t>選手７ふりがな</t>
  </si>
  <si>
    <t>選手７学年</t>
  </si>
  <si>
    <t>選手７身長</t>
  </si>
  <si>
    <t>選手７体重</t>
  </si>
  <si>
    <t>NO.</t>
    <phoneticPr fontId="1"/>
  </si>
  <si>
    <t>プロ渡数</t>
    <rPh sb="2" eb="3">
      <t>ワタル</t>
    </rPh>
    <rPh sb="3" eb="4">
      <t>スウ</t>
    </rPh>
    <phoneticPr fontId="1"/>
  </si>
  <si>
    <t>-</t>
    <phoneticPr fontId="1"/>
  </si>
  <si>
    <t>年齢</t>
    <rPh sb="0" eb="2">
      <t>ネンレイ</t>
    </rPh>
    <phoneticPr fontId="1"/>
  </si>
  <si>
    <t>■大会申込書</t>
    <rPh sb="1" eb="3">
      <t>タイカイ</t>
    </rPh>
    <rPh sb="3" eb="6">
      <t>モウシコミショ</t>
    </rPh>
    <phoneticPr fontId="1"/>
  </si>
  <si>
    <t>宿泊金額計</t>
    <rPh sb="0" eb="2">
      <t>シュクハク</t>
    </rPh>
    <rPh sb="2" eb="4">
      <t>キンガク</t>
    </rPh>
    <rPh sb="4" eb="5">
      <t>ケイ</t>
    </rPh>
    <phoneticPr fontId="1"/>
  </si>
  <si>
    <t>合計</t>
    <rPh sb="0" eb="2">
      <t>ゴウケイ</t>
    </rPh>
    <phoneticPr fontId="1"/>
  </si>
  <si>
    <t>■初期設定画面（大会運営者用）　※関係者以外は変更を加えないで下さい。</t>
    <rPh sb="1" eb="3">
      <t>ショキ</t>
    </rPh>
    <rPh sb="3" eb="5">
      <t>セッテイ</t>
    </rPh>
    <rPh sb="5" eb="7">
      <t>ガメン</t>
    </rPh>
    <rPh sb="8" eb="10">
      <t>タイカイ</t>
    </rPh>
    <rPh sb="10" eb="12">
      <t>ウンエイ</t>
    </rPh>
    <rPh sb="12" eb="14">
      <t>シャヨウ</t>
    </rPh>
    <rPh sb="17" eb="20">
      <t>カンケイシャ</t>
    </rPh>
    <rPh sb="20" eb="22">
      <t>イガイ</t>
    </rPh>
    <rPh sb="23" eb="25">
      <t>ヘンコウ</t>
    </rPh>
    <rPh sb="26" eb="27">
      <t>クワ</t>
    </rPh>
    <rPh sb="31" eb="32">
      <t>クダ</t>
    </rPh>
    <phoneticPr fontId="1"/>
  </si>
  <si>
    <t>-</t>
    <phoneticPr fontId="1"/>
  </si>
  <si>
    <t>学校名</t>
    <rPh sb="0" eb="3">
      <t>ガッコウメイ</t>
    </rPh>
    <phoneticPr fontId="1"/>
  </si>
  <si>
    <t>学校名</t>
    <rPh sb="0" eb="3">
      <t>ガッコウメイ</t>
    </rPh>
    <phoneticPr fontId="1"/>
  </si>
  <si>
    <t>県名</t>
    <rPh sb="0" eb="2">
      <t>ケンメイ</t>
    </rPh>
    <phoneticPr fontId="1"/>
  </si>
  <si>
    <t>県番号</t>
    <rPh sb="0" eb="1">
      <t>ケン</t>
    </rPh>
    <rPh sb="1" eb="3">
      <t>バンゴウ</t>
    </rPh>
    <phoneticPr fontId="1"/>
  </si>
  <si>
    <t>宿泊備考</t>
    <rPh sb="0" eb="2">
      <t>シュクハク</t>
    </rPh>
    <rPh sb="2" eb="4">
      <t>ビコウ</t>
    </rPh>
    <phoneticPr fontId="1"/>
  </si>
  <si>
    <t>参加費</t>
    <rPh sb="0" eb="3">
      <t>サンカヒ</t>
    </rPh>
    <phoneticPr fontId="1"/>
  </si>
  <si>
    <t>チーム</t>
    <phoneticPr fontId="1"/>
  </si>
  <si>
    <t>チーム</t>
    <phoneticPr fontId="1"/>
  </si>
  <si>
    <t>×</t>
    <phoneticPr fontId="1"/>
  </si>
  <si>
    <t>＝</t>
    <phoneticPr fontId="1"/>
  </si>
  <si>
    <t>弁当代</t>
    <rPh sb="0" eb="2">
      <t>ベントウ</t>
    </rPh>
    <rPh sb="2" eb="3">
      <t>ダイ</t>
    </rPh>
    <phoneticPr fontId="1"/>
  </si>
  <si>
    <t>宿泊費</t>
    <rPh sb="0" eb="3">
      <t>シュクハクヒ</t>
    </rPh>
    <phoneticPr fontId="1"/>
  </si>
  <si>
    <t>弁当　計</t>
    <rPh sb="0" eb="2">
      <t>ベントウ</t>
    </rPh>
    <rPh sb="3" eb="4">
      <t>ケイ</t>
    </rPh>
    <phoneticPr fontId="1"/>
  </si>
  <si>
    <t>朝食付</t>
    <rPh sb="0" eb="2">
      <t>チョウショク</t>
    </rPh>
    <rPh sb="2" eb="3">
      <t>ツ</t>
    </rPh>
    <phoneticPr fontId="1"/>
  </si>
  <si>
    <t>２食付</t>
    <rPh sb="1" eb="2">
      <t>ショク</t>
    </rPh>
    <rPh sb="2" eb="3">
      <t>ツキ</t>
    </rPh>
    <phoneticPr fontId="1"/>
  </si>
  <si>
    <t>素泊り</t>
    <rPh sb="0" eb="1">
      <t>ス</t>
    </rPh>
    <rPh sb="1" eb="2">
      <t>トマ</t>
    </rPh>
    <phoneticPr fontId="1"/>
  </si>
  <si>
    <t>宿泊内訳</t>
    <rPh sb="0" eb="2">
      <t>シュクハク</t>
    </rPh>
    <rPh sb="2" eb="4">
      <t>ウチワケ</t>
    </rPh>
    <phoneticPr fontId="1"/>
  </si>
  <si>
    <t>宿泊計</t>
    <rPh sb="0" eb="2">
      <t>シュクハク</t>
    </rPh>
    <rPh sb="2" eb="3">
      <t>ケイ</t>
    </rPh>
    <phoneticPr fontId="1"/>
  </si>
  <si>
    <t>朝食付＋２食付＋素泊り</t>
    <rPh sb="0" eb="2">
      <t>チョウショク</t>
    </rPh>
    <rPh sb="2" eb="3">
      <t>ツ</t>
    </rPh>
    <rPh sb="5" eb="6">
      <t>ショク</t>
    </rPh>
    <rPh sb="6" eb="7">
      <t>ツ</t>
    </rPh>
    <rPh sb="8" eb="10">
      <t>スド</t>
    </rPh>
    <phoneticPr fontId="1"/>
  </si>
  <si>
    <t>宿泊人数計</t>
    <rPh sb="0" eb="2">
      <t>シュクハク</t>
    </rPh>
    <rPh sb="2" eb="4">
      <t>ニンズウ</t>
    </rPh>
    <rPh sb="4" eb="5">
      <t>ケイ</t>
    </rPh>
    <phoneticPr fontId="1"/>
  </si>
  <si>
    <t>宿泊費小計</t>
    <rPh sb="0" eb="3">
      <t>シュクハクヒ</t>
    </rPh>
    <rPh sb="3" eb="5">
      <t>ショウケイ</t>
    </rPh>
    <rPh sb="4" eb="5">
      <t>ケイ</t>
    </rPh>
    <phoneticPr fontId="1"/>
  </si>
  <si>
    <t>学校名</t>
    <rPh sb="0" eb="3">
      <t>ガッコウメイ</t>
    </rPh>
    <phoneticPr fontId="1"/>
  </si>
  <si>
    <t>↑高等学校・高校という名前を省いた学校名</t>
    <rPh sb="1" eb="3">
      <t>コウトウ</t>
    </rPh>
    <rPh sb="3" eb="5">
      <t>ガッコウ</t>
    </rPh>
    <rPh sb="6" eb="8">
      <t>コウコウ</t>
    </rPh>
    <rPh sb="11" eb="13">
      <t>ナマエ</t>
    </rPh>
    <rPh sb="14" eb="15">
      <t>ハブ</t>
    </rPh>
    <rPh sb="17" eb="20">
      <t>ガッコウメイ</t>
    </rPh>
    <phoneticPr fontId="1"/>
  </si>
  <si>
    <t>参考実績</t>
    <rPh sb="0" eb="2">
      <t>サンコウ</t>
    </rPh>
    <rPh sb="2" eb="4">
      <t>ジッセキ</t>
    </rPh>
    <phoneticPr fontId="1"/>
  </si>
  <si>
    <t>年度大会実績</t>
    <rPh sb="0" eb="2">
      <t>ネンド</t>
    </rPh>
    <rPh sb="2" eb="4">
      <t>タイカイ</t>
    </rPh>
    <rPh sb="4" eb="6">
      <t>ジッセキ</t>
    </rPh>
    <phoneticPr fontId="1"/>
  </si>
  <si>
    <t>ver.</t>
    <phoneticPr fontId="1"/>
  </si>
  <si>
    <t>日程</t>
    <rPh sb="0" eb="2">
      <t>ニッテイ</t>
    </rPh>
    <phoneticPr fontId="1"/>
  </si>
  <si>
    <t>弁当注文数</t>
    <rPh sb="0" eb="2">
      <t>ベントウ</t>
    </rPh>
    <rPh sb="2" eb="5">
      <t>チュウモンスウ</t>
    </rPh>
    <phoneticPr fontId="1"/>
  </si>
  <si>
    <t>性別</t>
    <rPh sb="0" eb="2">
      <t>セイベツ</t>
    </rPh>
    <phoneticPr fontId="1"/>
  </si>
  <si>
    <t>整理
No.</t>
    <rPh sb="0" eb="2">
      <t>セイリ</t>
    </rPh>
    <phoneticPr fontId="1"/>
  </si>
  <si>
    <t>保険料</t>
    <rPh sb="0" eb="3">
      <t>ホケンリョウ</t>
    </rPh>
    <phoneticPr fontId="1"/>
  </si>
  <si>
    <t>監督</t>
    <rPh sb="0" eb="2">
      <t>カントク</t>
    </rPh>
    <phoneticPr fontId="1"/>
  </si>
  <si>
    <t>男子選手</t>
    <rPh sb="0" eb="2">
      <t>ダンシ</t>
    </rPh>
    <rPh sb="2" eb="4">
      <t>センシュ</t>
    </rPh>
    <phoneticPr fontId="1"/>
  </si>
  <si>
    <t>女子選手</t>
    <rPh sb="0" eb="2">
      <t>ジョシ</t>
    </rPh>
    <rPh sb="2" eb="4">
      <t>センシュ</t>
    </rPh>
    <phoneticPr fontId="1"/>
  </si>
  <si>
    <t>計</t>
    <rPh sb="0" eb="1">
      <t>ケイ</t>
    </rPh>
    <phoneticPr fontId="1"/>
  </si>
  <si>
    <t>保険計</t>
    <rPh sb="0" eb="2">
      <t>ホケン</t>
    </rPh>
    <rPh sb="2" eb="3">
      <t>ケイ</t>
    </rPh>
    <phoneticPr fontId="1"/>
  </si>
  <si>
    <t>参加</t>
    <rPh sb="0" eb="2">
      <t>サンカ</t>
    </rPh>
    <phoneticPr fontId="1"/>
  </si>
  <si>
    <t>■保険名簿</t>
    <rPh sb="1" eb="3">
      <t>ホケン</t>
    </rPh>
    <rPh sb="3" eb="5">
      <t>メイボ</t>
    </rPh>
    <phoneticPr fontId="1"/>
  </si>
  <si>
    <t>保険選手１</t>
    <rPh sb="0" eb="2">
      <t>ホケン</t>
    </rPh>
    <rPh sb="2" eb="4">
      <t>センシュ</t>
    </rPh>
    <phoneticPr fontId="1"/>
  </si>
  <si>
    <t>保険選手２</t>
    <rPh sb="0" eb="2">
      <t>ホケン</t>
    </rPh>
    <rPh sb="2" eb="4">
      <t>センシュ</t>
    </rPh>
    <phoneticPr fontId="1"/>
  </si>
  <si>
    <t>保険選手３</t>
    <rPh sb="0" eb="2">
      <t>ホケン</t>
    </rPh>
    <rPh sb="2" eb="4">
      <t>センシュ</t>
    </rPh>
    <phoneticPr fontId="1"/>
  </si>
  <si>
    <t>保険選手４</t>
    <rPh sb="0" eb="2">
      <t>ホケン</t>
    </rPh>
    <rPh sb="2" eb="4">
      <t>センシュ</t>
    </rPh>
    <phoneticPr fontId="1"/>
  </si>
  <si>
    <t>保険選手５</t>
    <rPh sb="0" eb="2">
      <t>ホケン</t>
    </rPh>
    <rPh sb="2" eb="4">
      <t>センシュ</t>
    </rPh>
    <phoneticPr fontId="1"/>
  </si>
  <si>
    <t>保険選手６</t>
    <rPh sb="0" eb="2">
      <t>ホケン</t>
    </rPh>
    <rPh sb="2" eb="4">
      <t>センシュ</t>
    </rPh>
    <phoneticPr fontId="1"/>
  </si>
  <si>
    <t>保険選手７</t>
    <rPh sb="0" eb="2">
      <t>ホケン</t>
    </rPh>
    <rPh sb="2" eb="4">
      <t>センシュ</t>
    </rPh>
    <phoneticPr fontId="1"/>
  </si>
  <si>
    <t>保険選手８</t>
    <rPh sb="0" eb="2">
      <t>ホケン</t>
    </rPh>
    <rPh sb="2" eb="4">
      <t>センシュ</t>
    </rPh>
    <phoneticPr fontId="1"/>
  </si>
  <si>
    <t>保険選手９</t>
    <rPh sb="0" eb="2">
      <t>ホケン</t>
    </rPh>
    <rPh sb="2" eb="4">
      <t>センシュ</t>
    </rPh>
    <phoneticPr fontId="1"/>
  </si>
  <si>
    <t>保険選手１０</t>
    <rPh sb="0" eb="2">
      <t>ホケン</t>
    </rPh>
    <rPh sb="2" eb="4">
      <t>センシュ</t>
    </rPh>
    <phoneticPr fontId="1"/>
  </si>
  <si>
    <t>保険選手１１</t>
    <rPh sb="0" eb="2">
      <t>ホケン</t>
    </rPh>
    <rPh sb="2" eb="4">
      <t>センシュ</t>
    </rPh>
    <phoneticPr fontId="1"/>
  </si>
  <si>
    <t>保険選手１２</t>
    <rPh sb="0" eb="2">
      <t>ホケン</t>
    </rPh>
    <rPh sb="2" eb="4">
      <t>センシュ</t>
    </rPh>
    <phoneticPr fontId="1"/>
  </si>
  <si>
    <t>保険選手１３</t>
    <rPh sb="0" eb="2">
      <t>ホケン</t>
    </rPh>
    <rPh sb="2" eb="4">
      <t>センシュ</t>
    </rPh>
    <phoneticPr fontId="1"/>
  </si>
  <si>
    <t>保険選手１４</t>
    <rPh sb="0" eb="2">
      <t>ホケン</t>
    </rPh>
    <rPh sb="2" eb="4">
      <t>センシュ</t>
    </rPh>
    <phoneticPr fontId="1"/>
  </si>
  <si>
    <t>保険選手１５</t>
    <rPh sb="0" eb="2">
      <t>ホケン</t>
    </rPh>
    <rPh sb="2" eb="4">
      <t>センシュ</t>
    </rPh>
    <phoneticPr fontId="1"/>
  </si>
  <si>
    <t>保険選手１６</t>
    <rPh sb="0" eb="2">
      <t>ホケン</t>
    </rPh>
    <rPh sb="2" eb="4">
      <t>センシュ</t>
    </rPh>
    <phoneticPr fontId="1"/>
  </si>
  <si>
    <t>保険選手１７</t>
    <rPh sb="0" eb="2">
      <t>ホケン</t>
    </rPh>
    <rPh sb="2" eb="4">
      <t>センシュ</t>
    </rPh>
    <phoneticPr fontId="1"/>
  </si>
  <si>
    <t>保険選手１８</t>
    <rPh sb="0" eb="2">
      <t>ホケン</t>
    </rPh>
    <rPh sb="2" eb="4">
      <t>センシュ</t>
    </rPh>
    <phoneticPr fontId="1"/>
  </si>
  <si>
    <t>保険選手１９</t>
    <rPh sb="0" eb="2">
      <t>ホケン</t>
    </rPh>
    <rPh sb="2" eb="4">
      <t>センシュ</t>
    </rPh>
    <phoneticPr fontId="1"/>
  </si>
  <si>
    <t>保険選手２０</t>
    <rPh sb="0" eb="2">
      <t>ホケン</t>
    </rPh>
    <rPh sb="2" eb="4">
      <t>センシュ</t>
    </rPh>
    <phoneticPr fontId="1"/>
  </si>
  <si>
    <t>保険選手２１</t>
    <rPh sb="0" eb="2">
      <t>ホケン</t>
    </rPh>
    <rPh sb="2" eb="4">
      <t>センシュ</t>
    </rPh>
    <phoneticPr fontId="1"/>
  </si>
  <si>
    <t>保険選手２２</t>
    <rPh sb="0" eb="2">
      <t>ホケン</t>
    </rPh>
    <rPh sb="2" eb="4">
      <t>センシュ</t>
    </rPh>
    <phoneticPr fontId="1"/>
  </si>
  <si>
    <t>保険選手２３</t>
    <rPh sb="0" eb="2">
      <t>ホケン</t>
    </rPh>
    <rPh sb="2" eb="4">
      <t>センシュ</t>
    </rPh>
    <phoneticPr fontId="1"/>
  </si>
  <si>
    <t>保険選手２４</t>
    <rPh sb="0" eb="2">
      <t>ホケン</t>
    </rPh>
    <rPh sb="2" eb="4">
      <t>センシュ</t>
    </rPh>
    <phoneticPr fontId="1"/>
  </si>
  <si>
    <t>保険選手２５</t>
    <rPh sb="0" eb="2">
      <t>ホケン</t>
    </rPh>
    <rPh sb="2" eb="4">
      <t>センシュ</t>
    </rPh>
    <phoneticPr fontId="1"/>
  </si>
  <si>
    <t>保険選手２６</t>
    <rPh sb="0" eb="2">
      <t>ホケン</t>
    </rPh>
    <rPh sb="2" eb="4">
      <t>センシュ</t>
    </rPh>
    <phoneticPr fontId="1"/>
  </si>
  <si>
    <t>保険選手２７</t>
    <rPh sb="0" eb="2">
      <t>ホケン</t>
    </rPh>
    <rPh sb="2" eb="4">
      <t>センシュ</t>
    </rPh>
    <phoneticPr fontId="1"/>
  </si>
  <si>
    <t>保険選手２８</t>
    <rPh sb="0" eb="2">
      <t>ホケン</t>
    </rPh>
    <rPh sb="2" eb="4">
      <t>センシュ</t>
    </rPh>
    <phoneticPr fontId="1"/>
  </si>
  <si>
    <t>保険選手２９</t>
    <rPh sb="0" eb="2">
      <t>ホケン</t>
    </rPh>
    <rPh sb="2" eb="4">
      <t>センシュ</t>
    </rPh>
    <phoneticPr fontId="1"/>
  </si>
  <si>
    <t>保険選手３０</t>
    <rPh sb="0" eb="2">
      <t>ホケン</t>
    </rPh>
    <rPh sb="2" eb="4">
      <t>センシュ</t>
    </rPh>
    <phoneticPr fontId="1"/>
  </si>
  <si>
    <t>保険選手３１</t>
    <rPh sb="0" eb="2">
      <t>ホケン</t>
    </rPh>
    <rPh sb="2" eb="4">
      <t>センシュ</t>
    </rPh>
    <phoneticPr fontId="1"/>
  </si>
  <si>
    <t>保険選手３２</t>
    <rPh sb="0" eb="2">
      <t>ホケン</t>
    </rPh>
    <rPh sb="2" eb="4">
      <t>センシュ</t>
    </rPh>
    <phoneticPr fontId="1"/>
  </si>
  <si>
    <t>保険選手３３</t>
    <rPh sb="0" eb="2">
      <t>ホケン</t>
    </rPh>
    <rPh sb="2" eb="4">
      <t>センシュ</t>
    </rPh>
    <phoneticPr fontId="1"/>
  </si>
  <si>
    <t>保険選手３４</t>
    <rPh sb="0" eb="2">
      <t>ホケン</t>
    </rPh>
    <rPh sb="2" eb="4">
      <t>センシュ</t>
    </rPh>
    <phoneticPr fontId="1"/>
  </si>
  <si>
    <t>保険選手３５</t>
    <rPh sb="0" eb="2">
      <t>ホケン</t>
    </rPh>
    <rPh sb="2" eb="4">
      <t>センシュ</t>
    </rPh>
    <phoneticPr fontId="1"/>
  </si>
  <si>
    <t>保険選手３６</t>
    <rPh sb="0" eb="2">
      <t>ホケン</t>
    </rPh>
    <rPh sb="2" eb="4">
      <t>センシュ</t>
    </rPh>
    <phoneticPr fontId="1"/>
  </si>
  <si>
    <t>保険選手３７</t>
    <rPh sb="0" eb="2">
      <t>ホケン</t>
    </rPh>
    <rPh sb="2" eb="4">
      <t>センシュ</t>
    </rPh>
    <phoneticPr fontId="1"/>
  </si>
  <si>
    <t>保険選手３８</t>
    <rPh sb="0" eb="2">
      <t>ホケン</t>
    </rPh>
    <rPh sb="2" eb="4">
      <t>センシュ</t>
    </rPh>
    <phoneticPr fontId="1"/>
  </si>
  <si>
    <t>保険選手３９</t>
    <rPh sb="0" eb="2">
      <t>ホケン</t>
    </rPh>
    <rPh sb="2" eb="4">
      <t>センシュ</t>
    </rPh>
    <phoneticPr fontId="1"/>
  </si>
  <si>
    <t>保険選手４０</t>
    <rPh sb="0" eb="2">
      <t>ホケン</t>
    </rPh>
    <rPh sb="2" eb="4">
      <t>センシュ</t>
    </rPh>
    <phoneticPr fontId="1"/>
  </si>
  <si>
    <t>保険選手４１</t>
    <rPh sb="0" eb="2">
      <t>ホケン</t>
    </rPh>
    <rPh sb="2" eb="4">
      <t>センシュ</t>
    </rPh>
    <phoneticPr fontId="1"/>
  </si>
  <si>
    <t>保険選手４２</t>
    <rPh sb="0" eb="2">
      <t>ホケン</t>
    </rPh>
    <rPh sb="2" eb="4">
      <t>センシュ</t>
    </rPh>
    <phoneticPr fontId="1"/>
  </si>
  <si>
    <t>保険選手４３</t>
    <rPh sb="0" eb="2">
      <t>ホケン</t>
    </rPh>
    <rPh sb="2" eb="4">
      <t>センシュ</t>
    </rPh>
    <phoneticPr fontId="1"/>
  </si>
  <si>
    <t>保険選手４４</t>
    <rPh sb="0" eb="2">
      <t>ホケン</t>
    </rPh>
    <rPh sb="2" eb="4">
      <t>センシュ</t>
    </rPh>
    <phoneticPr fontId="1"/>
  </si>
  <si>
    <t>保険選手４５</t>
    <rPh sb="0" eb="2">
      <t>ホケン</t>
    </rPh>
    <rPh sb="2" eb="4">
      <t>センシュ</t>
    </rPh>
    <phoneticPr fontId="1"/>
  </si>
  <si>
    <t>保険選手４６</t>
    <rPh sb="0" eb="2">
      <t>ホケン</t>
    </rPh>
    <rPh sb="2" eb="4">
      <t>センシュ</t>
    </rPh>
    <phoneticPr fontId="1"/>
  </si>
  <si>
    <t>保険選手４７</t>
    <rPh sb="0" eb="2">
      <t>ホケン</t>
    </rPh>
    <rPh sb="2" eb="4">
      <t>センシュ</t>
    </rPh>
    <phoneticPr fontId="1"/>
  </si>
  <si>
    <t>保険選手４８</t>
    <rPh sb="0" eb="2">
      <t>ホケン</t>
    </rPh>
    <rPh sb="2" eb="4">
      <t>センシュ</t>
    </rPh>
    <phoneticPr fontId="1"/>
  </si>
  <si>
    <t>保険選手４９</t>
    <rPh sb="0" eb="2">
      <t>ホケン</t>
    </rPh>
    <rPh sb="2" eb="4">
      <t>センシュ</t>
    </rPh>
    <phoneticPr fontId="1"/>
  </si>
  <si>
    <t>保険選手５０</t>
    <rPh sb="0" eb="2">
      <t>ホケン</t>
    </rPh>
    <rPh sb="2" eb="4">
      <t>センシュ</t>
    </rPh>
    <phoneticPr fontId="1"/>
  </si>
  <si>
    <t>保険選手５１</t>
    <rPh sb="0" eb="2">
      <t>ホケン</t>
    </rPh>
    <rPh sb="2" eb="4">
      <t>センシュ</t>
    </rPh>
    <phoneticPr fontId="1"/>
  </si>
  <si>
    <t>保険選手５２</t>
    <rPh sb="0" eb="2">
      <t>ホケン</t>
    </rPh>
    <rPh sb="2" eb="4">
      <t>センシュ</t>
    </rPh>
    <phoneticPr fontId="1"/>
  </si>
  <si>
    <t>保険選手５３</t>
    <rPh sb="0" eb="2">
      <t>ホケン</t>
    </rPh>
    <rPh sb="2" eb="4">
      <t>センシュ</t>
    </rPh>
    <phoneticPr fontId="1"/>
  </si>
  <si>
    <t>保険選手５４</t>
    <rPh sb="0" eb="2">
      <t>ホケン</t>
    </rPh>
    <rPh sb="2" eb="4">
      <t>センシュ</t>
    </rPh>
    <phoneticPr fontId="1"/>
  </si>
  <si>
    <t>保険選手５５</t>
    <rPh sb="0" eb="2">
      <t>ホケン</t>
    </rPh>
    <rPh sb="2" eb="4">
      <t>センシュ</t>
    </rPh>
    <phoneticPr fontId="1"/>
  </si>
  <si>
    <t>保険選手５６</t>
    <rPh sb="0" eb="2">
      <t>ホケン</t>
    </rPh>
    <rPh sb="2" eb="4">
      <t>センシュ</t>
    </rPh>
    <phoneticPr fontId="1"/>
  </si>
  <si>
    <t>保険選手５７</t>
    <rPh sb="0" eb="2">
      <t>ホケン</t>
    </rPh>
    <rPh sb="2" eb="4">
      <t>センシュ</t>
    </rPh>
    <phoneticPr fontId="1"/>
  </si>
  <si>
    <t>保険選手５８</t>
    <rPh sb="0" eb="2">
      <t>ホケン</t>
    </rPh>
    <rPh sb="2" eb="4">
      <t>センシュ</t>
    </rPh>
    <phoneticPr fontId="1"/>
  </si>
  <si>
    <t>保険選手５９</t>
    <rPh sb="0" eb="2">
      <t>ホケン</t>
    </rPh>
    <rPh sb="2" eb="4">
      <t>センシュ</t>
    </rPh>
    <phoneticPr fontId="1"/>
  </si>
  <si>
    <t>保険選手６０</t>
    <rPh sb="0" eb="2">
      <t>ホケン</t>
    </rPh>
    <rPh sb="2" eb="4">
      <t>センシュ</t>
    </rPh>
    <phoneticPr fontId="1"/>
  </si>
  <si>
    <t>男子1監督</t>
  </si>
  <si>
    <t>男子1選手１</t>
  </si>
  <si>
    <t>男子1選手２</t>
  </si>
  <si>
    <t>男子1選手３</t>
  </si>
  <si>
    <t>男子1選手４</t>
  </si>
  <si>
    <t>男子1選手５</t>
  </si>
  <si>
    <t>男子1選手６</t>
  </si>
  <si>
    <t>男子1選手７</t>
  </si>
  <si>
    <t>男子2監督</t>
  </si>
  <si>
    <t>男子2選手１</t>
  </si>
  <si>
    <t>男子2選手２</t>
  </si>
  <si>
    <t>男子2選手３</t>
  </si>
  <si>
    <t>男子2選手４</t>
  </si>
  <si>
    <t>男子2選手５</t>
  </si>
  <si>
    <t>男子2選手６</t>
  </si>
  <si>
    <t>男子2選手７</t>
  </si>
  <si>
    <t>女子1監督</t>
  </si>
  <si>
    <t>女子1選手１</t>
  </si>
  <si>
    <t>女子1選手２</t>
  </si>
  <si>
    <t>女子1選手３</t>
  </si>
  <si>
    <t>女子1選手４</t>
  </si>
  <si>
    <t>女子1選手５</t>
  </si>
  <si>
    <t>女子2監督</t>
  </si>
  <si>
    <t>女子2選手１</t>
  </si>
  <si>
    <t>女子2選手２</t>
  </si>
  <si>
    <t>女子2選手３</t>
  </si>
  <si>
    <t>女子2選手４</t>
  </si>
  <si>
    <t>女子2選手５</t>
  </si>
  <si>
    <t>登録ID</t>
    <rPh sb="0" eb="2">
      <t>トウロク</t>
    </rPh>
    <phoneticPr fontId="1"/>
  </si>
  <si>
    <t>段位</t>
    <rPh sb="0" eb="2">
      <t>ダンイ</t>
    </rPh>
    <phoneticPr fontId="1"/>
  </si>
  <si>
    <t>分類</t>
    <rPh sb="0" eb="2">
      <t>ブンルイ</t>
    </rPh>
    <phoneticPr fontId="1"/>
  </si>
  <si>
    <t>保険名簿</t>
    <rPh sb="0" eb="2">
      <t>ホケン</t>
    </rPh>
    <rPh sb="2" eb="4">
      <t>メイボ</t>
    </rPh>
    <phoneticPr fontId="1"/>
  </si>
  <si>
    <t>（様式３）</t>
    <rPh sb="1" eb="3">
      <t>ヨウシキ</t>
    </rPh>
    <phoneticPr fontId="1"/>
  </si>
  <si>
    <t>（様式４）</t>
    <rPh sb="1" eb="3">
      <t>ヨウシキ</t>
    </rPh>
    <phoneticPr fontId="1"/>
  </si>
  <si>
    <t>分類</t>
    <rPh sb="0" eb="2">
      <t>ブンルイ</t>
    </rPh>
    <phoneticPr fontId="1"/>
  </si>
  <si>
    <t>氏名</t>
    <rPh sb="0" eb="2">
      <t>シメイ</t>
    </rPh>
    <phoneticPr fontId="1"/>
  </si>
  <si>
    <t>ID</t>
    <phoneticPr fontId="1"/>
  </si>
  <si>
    <t>（様式２：女子）</t>
    <rPh sb="1" eb="3">
      <t>ヨウシキ</t>
    </rPh>
    <rPh sb="5" eb="7">
      <t>ジョシ</t>
    </rPh>
    <phoneticPr fontId="1"/>
  </si>
  <si>
    <t>・色のついているところに、弁当の必要数を入力をしてください。
・宮崎県総合運動公園内合宿所宿泊希望については、公益財団法人宮崎県スポーツ施設協会へ直接問い合わせて申し込んでください。
　（　HP　http//www.miyazaki-spokyo.jp/   TEL: 0985-58-5588　）</t>
    <rPh sb="1" eb="2">
      <t>イロ</t>
    </rPh>
    <rPh sb="13" eb="15">
      <t>ベントウ</t>
    </rPh>
    <rPh sb="16" eb="18">
      <t>ヒツヨウ</t>
    </rPh>
    <rPh sb="18" eb="19">
      <t>カズ</t>
    </rPh>
    <rPh sb="20" eb="22">
      <t>ニュウリョク</t>
    </rPh>
    <rPh sb="32" eb="35">
      <t>ミヤザキケン</t>
    </rPh>
    <rPh sb="35" eb="37">
      <t>ソウゴウ</t>
    </rPh>
    <rPh sb="37" eb="39">
      <t>ウンドウ</t>
    </rPh>
    <rPh sb="39" eb="41">
      <t>コウエン</t>
    </rPh>
    <rPh sb="41" eb="42">
      <t>ナイ</t>
    </rPh>
    <rPh sb="42" eb="44">
      <t>ガッシュク</t>
    </rPh>
    <rPh sb="44" eb="45">
      <t>ジョ</t>
    </rPh>
    <rPh sb="45" eb="47">
      <t>シュクハク</t>
    </rPh>
    <rPh sb="47" eb="49">
      <t>キボウ</t>
    </rPh>
    <rPh sb="55" eb="57">
      <t>コウエキ</t>
    </rPh>
    <rPh sb="57" eb="59">
      <t>ザイダン</t>
    </rPh>
    <rPh sb="59" eb="61">
      <t>ホウジン</t>
    </rPh>
    <rPh sb="61" eb="64">
      <t>ミヤザキケン</t>
    </rPh>
    <rPh sb="68" eb="70">
      <t>シセツ</t>
    </rPh>
    <rPh sb="70" eb="72">
      <t>キョウカイ</t>
    </rPh>
    <rPh sb="73" eb="75">
      <t>チョクセツ</t>
    </rPh>
    <rPh sb="75" eb="76">
      <t>ト</t>
    </rPh>
    <rPh sb="77" eb="78">
      <t>ア</t>
    </rPh>
    <rPh sb="81" eb="82">
      <t>モウ</t>
    </rPh>
    <rPh sb="83" eb="84">
      <t>コ</t>
    </rPh>
    <phoneticPr fontId="1"/>
  </si>
  <si>
    <t>別紙のとおり申し込みいたします。</t>
    <rPh sb="0" eb="2">
      <t>ベッシ</t>
    </rPh>
    <rPh sb="6" eb="7">
      <t>モウ</t>
    </rPh>
    <rPh sb="8" eb="9">
      <t>コ</t>
    </rPh>
    <phoneticPr fontId="1"/>
  </si>
  <si>
    <t>◆下記の色がついている箇所に、必要事項を入力してください。</t>
    <rPh sb="1" eb="3">
      <t>カキ</t>
    </rPh>
    <rPh sb="4" eb="5">
      <t>イロ</t>
    </rPh>
    <rPh sb="11" eb="13">
      <t>カショ</t>
    </rPh>
    <rPh sb="15" eb="17">
      <t>ヒツヨウ</t>
    </rPh>
    <rPh sb="17" eb="19">
      <t>ジコウ</t>
    </rPh>
    <rPh sb="20" eb="22">
      <t>ニュウリョク</t>
    </rPh>
    <phoneticPr fontId="1"/>
  </si>
  <si>
    <t>選択してください</t>
  </si>
  <si>
    <t>■弁当申込・交通手段</t>
    <rPh sb="1" eb="3">
      <t>ベントウ</t>
    </rPh>
    <rPh sb="3" eb="5">
      <t>モウシコ</t>
    </rPh>
    <rPh sb="6" eb="8">
      <t>コウツウ</t>
    </rPh>
    <rPh sb="8" eb="10">
      <t>シュダン</t>
    </rPh>
    <phoneticPr fontId="1"/>
  </si>
  <si>
    <t>申し込み日を入力して、印刷後、校印を押して送付してください。
※印刷の設定はしておりますので、そのまま印刷して下さい。</t>
    <rPh sb="0" eb="1">
      <t>モウ</t>
    </rPh>
    <rPh sb="2" eb="3">
      <t>コ</t>
    </rPh>
    <rPh sb="4" eb="5">
      <t>ヒ</t>
    </rPh>
    <rPh sb="6" eb="8">
      <t>ニュウリョク</t>
    </rPh>
    <rPh sb="11" eb="13">
      <t>インサツ</t>
    </rPh>
    <rPh sb="13" eb="14">
      <t>ゴ</t>
    </rPh>
    <rPh sb="15" eb="16">
      <t>コウ</t>
    </rPh>
    <rPh sb="16" eb="17">
      <t>イン</t>
    </rPh>
    <rPh sb="18" eb="19">
      <t>オ</t>
    </rPh>
    <rPh sb="21" eb="23">
      <t>ソウフ</t>
    </rPh>
    <rPh sb="32" eb="34">
      <t>インサツ</t>
    </rPh>
    <rPh sb="35" eb="37">
      <t>セッテイ</t>
    </rPh>
    <rPh sb="51" eb="53">
      <t>インサツ</t>
    </rPh>
    <rPh sb="55" eb="56">
      <t>クダ</t>
    </rPh>
    <phoneticPr fontId="1"/>
  </si>
  <si>
    <t>参加費内訳</t>
    <rPh sb="0" eb="3">
      <t>サンカヒ</t>
    </rPh>
    <rPh sb="3" eb="5">
      <t>ウチワケ</t>
    </rPh>
    <phoneticPr fontId="1"/>
  </si>
  <si>
    <t>チーム名１</t>
    <rPh sb="3" eb="4">
      <t>メイ</t>
    </rPh>
    <phoneticPr fontId="1"/>
  </si>
  <si>
    <t>チーム名２</t>
    <rPh sb="3" eb="4">
      <t>メイ</t>
    </rPh>
    <phoneticPr fontId="1"/>
  </si>
  <si>
    <t>　単独</t>
    <rPh sb="1" eb="3">
      <t>タンドク</t>
    </rPh>
    <phoneticPr fontId="1"/>
  </si>
  <si>
    <t>　合同</t>
    <rPh sb="1" eb="3">
      <t>ゴウドウ</t>
    </rPh>
    <phoneticPr fontId="1"/>
  </si>
  <si>
    <t>単独・合同</t>
    <rPh sb="0" eb="2">
      <t>タンドク</t>
    </rPh>
    <rPh sb="3" eb="5">
      <t>ゴウドウ</t>
    </rPh>
    <phoneticPr fontId="1"/>
  </si>
  <si>
    <t>第１８回宮崎ひむか旗高等学校男子柔道競技（錬成）大会</t>
    <rPh sb="0" eb="1">
      <t>ダイ</t>
    </rPh>
    <rPh sb="3" eb="4">
      <t>カイ</t>
    </rPh>
    <rPh sb="4" eb="6">
      <t>ミヤザキ</t>
    </rPh>
    <rPh sb="9" eb="10">
      <t>ハタ</t>
    </rPh>
    <rPh sb="10" eb="12">
      <t>コウトウ</t>
    </rPh>
    <rPh sb="12" eb="14">
      <t>ガッコウ</t>
    </rPh>
    <rPh sb="14" eb="16">
      <t>ダンシ</t>
    </rPh>
    <rPh sb="16" eb="18">
      <t>ジュウドウ</t>
    </rPh>
    <rPh sb="18" eb="20">
      <t>キョウギ</t>
    </rPh>
    <rPh sb="21" eb="23">
      <t>レンセイ</t>
    </rPh>
    <rPh sb="24" eb="26">
      <t>タイカイ</t>
    </rPh>
    <phoneticPr fontId="1"/>
  </si>
  <si>
    <t>第１４回宮崎ひむか杯高等学校女子柔道競技（錬成）大会</t>
    <rPh sb="0" eb="1">
      <t>ダイ</t>
    </rPh>
    <rPh sb="3" eb="4">
      <t>カイ</t>
    </rPh>
    <rPh sb="4" eb="6">
      <t>ミヤザキ</t>
    </rPh>
    <rPh sb="9" eb="10">
      <t>ハイ</t>
    </rPh>
    <rPh sb="10" eb="12">
      <t>コウトウ</t>
    </rPh>
    <rPh sb="12" eb="14">
      <t>ガッコウ</t>
    </rPh>
    <rPh sb="14" eb="16">
      <t>ジョシ</t>
    </rPh>
    <rPh sb="16" eb="18">
      <t>ジュウドウ</t>
    </rPh>
    <rPh sb="18" eb="20">
      <t>キョウギ</t>
    </rPh>
    <rPh sb="21" eb="23">
      <t>レンセイ</t>
    </rPh>
    <rPh sb="24" eb="26">
      <t>タイカイ</t>
    </rPh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</si>
  <si>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</si>
  <si>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</si>
  <si>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令和元</t>
    <rPh sb="0" eb="2">
      <t>レイワ</t>
    </rPh>
    <rPh sb="2" eb="3">
      <t>モト</t>
    </rPh>
    <phoneticPr fontId="1"/>
  </si>
  <si>
    <t>12月25日（水）泊</t>
    <rPh sb="2" eb="3">
      <t>ガツ</t>
    </rPh>
    <rPh sb="5" eb="6">
      <t>ニチ</t>
    </rPh>
    <rPh sb="7" eb="8">
      <t>スイ</t>
    </rPh>
    <rPh sb="9" eb="10">
      <t>ハク</t>
    </rPh>
    <phoneticPr fontId="12"/>
  </si>
  <si>
    <t>12月26日（木）泊</t>
    <rPh sb="2" eb="3">
      <t>ガツ</t>
    </rPh>
    <rPh sb="5" eb="6">
      <t>ニチ</t>
    </rPh>
    <rPh sb="7" eb="8">
      <t>モク</t>
    </rPh>
    <rPh sb="9" eb="10">
      <t>ハク</t>
    </rPh>
    <phoneticPr fontId="12"/>
  </si>
  <si>
    <t>12月27日（金）泊</t>
    <rPh sb="2" eb="3">
      <t>ガツ</t>
    </rPh>
    <rPh sb="5" eb="6">
      <t>ニチ</t>
    </rPh>
    <rPh sb="7" eb="8">
      <t>キン</t>
    </rPh>
    <rPh sb="9" eb="10">
      <t>ハク</t>
    </rPh>
    <phoneticPr fontId="12"/>
  </si>
  <si>
    <t>男子名簿・女子名簿にて入力していない監督・選手のデータを入力してください。保険に使用しますので、正確に入力をお願いします。人数を保険会社に提出しますので、監督・選手が重複しないよう入力お願いいたします。</t>
    <rPh sb="0" eb="2">
      <t>ダンシ</t>
    </rPh>
    <rPh sb="2" eb="4">
      <t>メイボ</t>
    </rPh>
    <rPh sb="5" eb="7">
      <t>ジョシ</t>
    </rPh>
    <rPh sb="7" eb="9">
      <t>メイボ</t>
    </rPh>
    <rPh sb="11" eb="13">
      <t>ニュウリョク</t>
    </rPh>
    <rPh sb="18" eb="20">
      <t>カントク</t>
    </rPh>
    <rPh sb="21" eb="23">
      <t>センシュ</t>
    </rPh>
    <rPh sb="28" eb="30">
      <t>ニュウリョク</t>
    </rPh>
    <rPh sb="37" eb="39">
      <t>ホケン</t>
    </rPh>
    <rPh sb="40" eb="42">
      <t>シヨウ</t>
    </rPh>
    <rPh sb="48" eb="50">
      <t>セイカク</t>
    </rPh>
    <rPh sb="51" eb="53">
      <t>ニュウリョク</t>
    </rPh>
    <rPh sb="55" eb="56">
      <t>ネガ</t>
    </rPh>
    <rPh sb="61" eb="63">
      <t>ニンズウ</t>
    </rPh>
    <rPh sb="64" eb="66">
      <t>ホケン</t>
    </rPh>
    <rPh sb="66" eb="68">
      <t>ガイシャ</t>
    </rPh>
    <rPh sb="69" eb="71">
      <t>テイシュツ</t>
    </rPh>
    <rPh sb="77" eb="79">
      <t>カントク</t>
    </rPh>
    <rPh sb="80" eb="82">
      <t>センシュ</t>
    </rPh>
    <rPh sb="83" eb="85">
      <t>ジュウフク</t>
    </rPh>
    <rPh sb="90" eb="92">
      <t>ニュウリョク</t>
    </rPh>
    <rPh sb="93" eb="94">
      <t>ネガ</t>
    </rPh>
    <phoneticPr fontId="1"/>
  </si>
  <si>
    <t>10.0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</si>
</sst>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&quot;チ&quot;&quot;ー&quot;&quot;ム&quot;"/>
    <numFmt numFmtId="177" formatCode="#\ &quot;名&quot;"/>
    <numFmt numFmtId="178" formatCode="#,##0\ &quot;円&quot;"/>
  </numFmts>
  <fonts count="3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11"/>
      <color theme="0"/>
      <name val="MS UI Gothic"/>
      <family val="3"/>
      <charset val="128"/>
    </font>
    <font>
      <sz val="11"/>
      <name val="MS UI Gothic"/>
      <family val="3"/>
      <charset val="128"/>
    </font>
    <font>
      <sz val="16"/>
      <color theme="1"/>
      <name val="MS UI Gothic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theme="1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MS UI Gothic"/>
      <family val="3"/>
      <charset val="128"/>
    </font>
    <font>
      <sz val="11"/>
      <color rgb="FFFF0000"/>
      <name val="MS UI Gothic"/>
      <family val="3"/>
      <charset val="128"/>
    </font>
    <font>
      <sz val="8"/>
      <color rgb="FFFF0000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8"/>
      <color theme="1"/>
      <name val="MS UI Gothic"/>
      <family val="3"/>
      <charset val="128"/>
    </font>
    <font>
      <sz val="20"/>
      <color theme="1"/>
      <name val="MS UI Gothic"/>
      <family val="3"/>
      <charset val="128"/>
    </font>
    <font>
      <b/>
      <sz val="10"/>
      <color rgb="FFFF0000"/>
      <name val="MS UI Gothic"/>
      <family val="3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4"/>
      <color theme="1"/>
      <name val="ＭＳ 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9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theme="0" tint="-0.14996795556505021"/>
      </left>
      <right/>
      <top/>
      <bottom style="medium">
        <color auto="1"/>
      </bottom>
      <diagonal/>
    </border>
    <border>
      <left style="medium">
        <color theme="0" tint="-0.1499679555650502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24994659260841701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24994659260841701"/>
      </bottom>
      <diagonal/>
    </border>
    <border>
      <left style="medium">
        <color theme="0" tint="-0.499984740745262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 tint="-0.14996795556505021"/>
      </right>
      <top style="medium">
        <color theme="0" tint="-0.499984740745262"/>
      </top>
      <bottom/>
      <diagonal/>
    </border>
    <border>
      <left/>
      <right style="thick">
        <color theme="0" tint="-0.14996795556505021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0" tint="-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2"/>
      </bottom>
      <diagonal/>
    </border>
    <border>
      <left/>
      <right/>
      <top style="medium">
        <color theme="0" tint="-0.499984740745262"/>
      </top>
      <bottom style="medium">
        <color theme="2"/>
      </bottom>
      <diagonal/>
    </border>
    <border>
      <left/>
      <right style="medium">
        <color theme="2"/>
      </right>
      <top style="medium">
        <color theme="0" tint="-0.499984740745262"/>
      </top>
      <bottom style="medium">
        <color theme="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38" fontId="3" fillId="2" borderId="0" xfId="1" applyFont="1" applyFill="1">
      <alignment vertical="center"/>
    </xf>
    <xf numFmtId="0" fontId="5" fillId="0" borderId="0" xfId="0" applyFont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8" borderId="33" xfId="0" applyFont="1" applyFill="1" applyBorder="1" applyAlignment="1">
      <alignment horizontal="center" vertical="center" shrinkToFit="1"/>
    </xf>
    <xf numFmtId="0" fontId="3" fillId="8" borderId="34" xfId="0" applyFont="1" applyFill="1" applyBorder="1" applyAlignment="1">
      <alignment horizontal="center" vertical="center" shrinkToFit="1"/>
    </xf>
    <xf numFmtId="0" fontId="3" fillId="8" borderId="35" xfId="0" applyFont="1" applyFill="1" applyBorder="1" applyAlignment="1">
      <alignment horizontal="center" vertical="center" shrinkToFit="1"/>
    </xf>
    <xf numFmtId="0" fontId="3" fillId="8" borderId="43" xfId="0" applyFont="1" applyFill="1" applyBorder="1" applyAlignment="1">
      <alignment horizontal="center" vertical="center" shrinkToFit="1"/>
    </xf>
    <xf numFmtId="0" fontId="3" fillId="5" borderId="58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9" fontId="3" fillId="0" borderId="0" xfId="0" applyNumberFormat="1" applyFont="1">
      <alignment vertical="center"/>
    </xf>
    <xf numFmtId="0" fontId="3" fillId="8" borderId="57" xfId="0" applyFont="1" applyFill="1" applyBorder="1" applyAlignment="1">
      <alignment horizontal="center" vertical="center"/>
    </xf>
    <xf numFmtId="0" fontId="15" fillId="8" borderId="57" xfId="0" applyFont="1" applyFill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10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distributed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38" fontId="3" fillId="8" borderId="76" xfId="0" applyNumberFormat="1" applyFont="1" applyFill="1" applyBorder="1" applyAlignment="1">
      <alignment horizontal="center" vertical="center" shrinkToFit="1"/>
    </xf>
    <xf numFmtId="38" fontId="3" fillId="8" borderId="51" xfId="0" applyNumberFormat="1" applyFont="1" applyFill="1" applyBorder="1" applyAlignment="1">
      <alignment horizontal="center" vertical="center" shrinkToFit="1"/>
    </xf>
    <xf numFmtId="38" fontId="3" fillId="8" borderId="77" xfId="0" applyNumberFormat="1" applyFont="1" applyFill="1" applyBorder="1" applyAlignment="1">
      <alignment horizontal="center" vertical="center" shrinkToFit="1"/>
    </xf>
    <xf numFmtId="0" fontId="9" fillId="10" borderId="0" xfId="0" applyFont="1" applyFill="1" applyAlignment="1" applyProtection="1">
      <alignment horizontal="left" vertical="center"/>
      <protection hidden="1"/>
    </xf>
    <xf numFmtId="0" fontId="3" fillId="11" borderId="0" xfId="0" applyFont="1" applyFill="1">
      <alignment vertical="center"/>
    </xf>
    <xf numFmtId="0" fontId="3" fillId="0" borderId="61" xfId="0" applyFont="1" applyBorder="1" applyAlignment="1" applyProtection="1">
      <alignment horizontal="left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49" fontId="3" fillId="0" borderId="59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49" fontId="3" fillId="0" borderId="55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8" borderId="52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58" xfId="0" applyFont="1" applyFill="1" applyBorder="1" applyAlignment="1" applyProtection="1">
      <alignment horizontal="center" vertical="center"/>
      <protection locked="0" hidden="1"/>
    </xf>
    <xf numFmtId="0" fontId="3" fillId="5" borderId="54" xfId="0" applyFont="1" applyFill="1" applyBorder="1" applyAlignment="1" applyProtection="1">
      <alignment horizontal="center" vertical="center"/>
      <protection locked="0" hidden="1"/>
    </xf>
    <xf numFmtId="0" fontId="3" fillId="5" borderId="53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Protection="1">
      <alignment vertical="center"/>
      <protection locked="0" hidden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hidden="1"/>
    </xf>
    <xf numFmtId="0" fontId="20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38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7" fillId="3" borderId="0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38" fontId="2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distributed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center" vertical="center"/>
    </xf>
    <xf numFmtId="0" fontId="10" fillId="0" borderId="0" xfId="0" applyFont="1" applyFill="1" applyProtection="1">
      <alignment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23" fillId="0" borderId="0" xfId="0" applyFont="1" applyFill="1" applyBorder="1" applyAlignment="1">
      <alignment horizontal="left" vertical="center"/>
    </xf>
    <xf numFmtId="0" fontId="10" fillId="0" borderId="16" xfId="0" applyFont="1" applyBorder="1" applyProtection="1">
      <alignment vertical="center"/>
      <protection locked="0" hidden="1"/>
    </xf>
    <xf numFmtId="0" fontId="10" fillId="0" borderId="16" xfId="0" applyFont="1" applyBorder="1" applyAlignment="1" applyProtection="1">
      <alignment horizontal="center" vertical="center"/>
      <protection locked="0" hidden="1"/>
    </xf>
    <xf numFmtId="38" fontId="10" fillId="0" borderId="16" xfId="1" applyFont="1" applyBorder="1" applyProtection="1">
      <alignment vertical="center"/>
      <protection locked="0" hidden="1"/>
    </xf>
    <xf numFmtId="38" fontId="10" fillId="0" borderId="16" xfId="0" applyNumberFormat="1" applyFont="1" applyBorder="1" applyProtection="1">
      <alignment vertical="center"/>
      <protection locked="0" hidden="1"/>
    </xf>
    <xf numFmtId="0" fontId="17" fillId="0" borderId="16" xfId="0" applyFont="1" applyBorder="1" applyProtection="1">
      <alignment vertical="center"/>
      <protection locked="0" hidden="1"/>
    </xf>
    <xf numFmtId="0" fontId="17" fillId="0" borderId="16" xfId="0" applyFont="1" applyBorder="1" applyAlignment="1" applyProtection="1">
      <alignment horizontal="center" vertical="center"/>
      <protection locked="0" hidden="1"/>
    </xf>
    <xf numFmtId="0" fontId="18" fillId="0" borderId="16" xfId="0" applyFont="1" applyBorder="1" applyProtection="1">
      <alignment vertical="center"/>
      <protection locked="0"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>
      <alignment horizontal="center" vertical="center"/>
    </xf>
    <xf numFmtId="38" fontId="22" fillId="0" borderId="0" xfId="0" applyNumberFormat="1" applyFont="1" applyBorder="1" applyAlignment="1">
      <alignment horizontal="center" vertical="center"/>
    </xf>
    <xf numFmtId="38" fontId="22" fillId="0" borderId="0" xfId="1" applyFont="1" applyBorder="1" applyAlignment="1">
      <alignment horizontal="center" vertical="center"/>
    </xf>
    <xf numFmtId="0" fontId="29" fillId="0" borderId="0" xfId="0" applyFont="1">
      <alignment vertical="center"/>
    </xf>
    <xf numFmtId="0" fontId="29" fillId="0" borderId="0" xfId="0" applyFont="1" applyProtection="1">
      <alignment vertical="center"/>
      <protection hidden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8" fontId="33" fillId="0" borderId="0" xfId="1" applyFont="1" applyAlignment="1">
      <alignment horizontal="right"/>
    </xf>
    <xf numFmtId="0" fontId="29" fillId="0" borderId="0" xfId="0" applyFont="1" applyBorder="1">
      <alignment vertical="center"/>
    </xf>
    <xf numFmtId="0" fontId="3" fillId="0" borderId="92" xfId="0" applyFont="1" applyBorder="1">
      <alignment vertical="center"/>
    </xf>
    <xf numFmtId="0" fontId="0" fillId="0" borderId="92" xfId="0" applyBorder="1">
      <alignment vertical="center"/>
    </xf>
    <xf numFmtId="38" fontId="10" fillId="10" borderId="16" xfId="0" applyNumberFormat="1" applyFont="1" applyFill="1" applyBorder="1" applyProtection="1">
      <alignment vertical="center"/>
      <protection locked="0" hidden="1"/>
    </xf>
    <xf numFmtId="0" fontId="10" fillId="0" borderId="16" xfId="0" applyFont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vertical="center" wrapText="1"/>
      <protection locked="0" hidden="1"/>
    </xf>
    <xf numFmtId="0" fontId="10" fillId="10" borderId="16" xfId="0" applyFont="1" applyFill="1" applyBorder="1" applyProtection="1">
      <alignment vertical="center"/>
      <protection locked="0" hidden="1"/>
    </xf>
    <xf numFmtId="0" fontId="10" fillId="0" borderId="16" xfId="0" applyFont="1" applyBorder="1" applyAlignment="1" applyProtection="1">
      <alignment horizontal="center" vertical="center" textRotation="255"/>
      <protection locked="0" hidden="1"/>
    </xf>
    <xf numFmtId="38" fontId="10" fillId="0" borderId="16" xfId="0" applyNumberFormat="1" applyFont="1" applyBorder="1" applyAlignment="1" applyProtection="1">
      <alignment horizontal="center" vertical="center"/>
      <protection locked="0" hidden="1"/>
    </xf>
    <xf numFmtId="0" fontId="10" fillId="0" borderId="0" xfId="0" applyFont="1" applyBorder="1" applyProtection="1">
      <alignment vertical="center"/>
      <protection locked="0" hidden="1"/>
    </xf>
    <xf numFmtId="0" fontId="11" fillId="0" borderId="16" xfId="0" applyFont="1" applyBorder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center" vertical="center"/>
      <protection locked="0" hidden="1"/>
    </xf>
    <xf numFmtId="0" fontId="0" fillId="0" borderId="0" xfId="0" applyProtection="1">
      <alignment vertical="center"/>
      <protection locked="0" hidden="1"/>
    </xf>
    <xf numFmtId="0" fontId="0" fillId="0" borderId="59" xfId="0" applyBorder="1" applyProtection="1">
      <alignment vertical="center"/>
      <protection locked="0" hidden="1"/>
    </xf>
    <xf numFmtId="0" fontId="0" fillId="12" borderId="16" xfId="0" applyFill="1" applyBorder="1" applyProtection="1">
      <alignment vertical="center"/>
      <protection locked="0" hidden="1"/>
    </xf>
    <xf numFmtId="0" fontId="3" fillId="8" borderId="52" xfId="0" applyFont="1" applyFill="1" applyBorder="1" applyAlignment="1" applyProtection="1">
      <alignment horizontal="center" vertical="center"/>
      <protection locked="0" hidden="1"/>
    </xf>
    <xf numFmtId="0" fontId="3" fillId="8" borderId="57" xfId="0" applyFont="1" applyFill="1" applyBorder="1" applyAlignment="1" applyProtection="1">
      <alignment horizontal="center" vertical="center"/>
      <protection locked="0" hidden="1"/>
    </xf>
    <xf numFmtId="0" fontId="3" fillId="8" borderId="33" xfId="0" applyFont="1" applyFill="1" applyBorder="1" applyAlignment="1" applyProtection="1">
      <alignment horizontal="center" vertical="center" shrinkToFit="1"/>
      <protection locked="0" hidden="1"/>
    </xf>
    <xf numFmtId="0" fontId="3" fillId="8" borderId="34" xfId="0" applyFont="1" applyFill="1" applyBorder="1" applyAlignment="1" applyProtection="1">
      <alignment horizontal="center" vertical="center" shrinkToFit="1"/>
      <protection locked="0" hidden="1"/>
    </xf>
    <xf numFmtId="0" fontId="3" fillId="8" borderId="35" xfId="0" applyFont="1" applyFill="1" applyBorder="1" applyAlignment="1" applyProtection="1">
      <alignment horizontal="center" vertical="center" shrinkToFit="1"/>
      <protection locked="0" hidden="1"/>
    </xf>
    <xf numFmtId="0" fontId="3" fillId="8" borderId="43" xfId="0" applyFont="1" applyFill="1" applyBorder="1" applyAlignment="1" applyProtection="1">
      <alignment horizontal="center" vertical="center" shrinkToFit="1"/>
      <protection locked="0" hidden="1"/>
    </xf>
    <xf numFmtId="0" fontId="3" fillId="8" borderId="53" xfId="0" applyFont="1" applyFill="1" applyBorder="1" applyAlignment="1" applyProtection="1">
      <alignment horizontal="center" vertical="center"/>
      <protection locked="0" hidden="1"/>
    </xf>
    <xf numFmtId="0" fontId="15" fillId="8" borderId="53" xfId="0" applyFont="1" applyFill="1" applyBorder="1" applyAlignment="1" applyProtection="1">
      <alignment horizontal="center" vertical="center"/>
      <protection locked="0" hidden="1"/>
    </xf>
    <xf numFmtId="38" fontId="3" fillId="8" borderId="78" xfId="0" applyNumberFormat="1" applyFont="1" applyFill="1" applyBorder="1" applyAlignment="1" applyProtection="1">
      <alignment horizontal="center" vertical="center" shrinkToFit="1"/>
      <protection locked="0" hidden="1"/>
    </xf>
    <xf numFmtId="38" fontId="3" fillId="8" borderId="44" xfId="0" applyNumberFormat="1" applyFont="1" applyFill="1" applyBorder="1" applyAlignment="1" applyProtection="1">
      <alignment horizontal="center" vertical="center" shrinkToFit="1"/>
      <protection locked="0" hidden="1"/>
    </xf>
    <xf numFmtId="38" fontId="3" fillId="8" borderId="50" xfId="0" applyNumberFormat="1" applyFont="1" applyFill="1" applyBorder="1" applyAlignment="1" applyProtection="1">
      <alignment horizontal="center" vertical="center" shrinkToFit="1"/>
      <protection locked="0" hidden="1"/>
    </xf>
    <xf numFmtId="0" fontId="10" fillId="0" borderId="0" xfId="0" applyFont="1" applyBorder="1" applyProtection="1">
      <alignment vertical="center"/>
      <protection hidden="1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5" borderId="94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9" borderId="94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0" borderId="0" xfId="0" applyFont="1" applyProtection="1">
      <alignment vertical="center"/>
      <protection locked="0"/>
    </xf>
    <xf numFmtId="0" fontId="3" fillId="14" borderId="58" xfId="0" applyFont="1" applyFill="1" applyBorder="1" applyAlignment="1" applyProtection="1">
      <alignment horizontal="center" vertical="center"/>
      <protection locked="0"/>
    </xf>
    <xf numFmtId="0" fontId="3" fillId="14" borderId="23" xfId="0" applyFont="1" applyFill="1" applyBorder="1" applyAlignment="1" applyProtection="1">
      <alignment horizontal="center" vertical="center"/>
      <protection locked="0"/>
    </xf>
    <xf numFmtId="0" fontId="3" fillId="14" borderId="24" xfId="0" applyFont="1" applyFill="1" applyBorder="1" applyAlignment="1" applyProtection="1">
      <alignment horizontal="center" vertical="center"/>
      <protection locked="0"/>
    </xf>
    <xf numFmtId="0" fontId="3" fillId="14" borderId="25" xfId="0" applyFont="1" applyFill="1" applyBorder="1" applyAlignment="1" applyProtection="1">
      <alignment horizontal="center" vertical="center"/>
      <protection locked="0"/>
    </xf>
    <xf numFmtId="0" fontId="3" fillId="14" borderId="54" xfId="0" applyFont="1" applyFill="1" applyBorder="1" applyAlignment="1" applyProtection="1">
      <alignment horizontal="center" vertical="center"/>
      <protection locked="0"/>
    </xf>
    <xf numFmtId="0" fontId="3" fillId="14" borderId="26" xfId="0" applyFont="1" applyFill="1" applyBorder="1" applyAlignment="1" applyProtection="1">
      <alignment horizontal="center" vertical="center"/>
      <protection locked="0"/>
    </xf>
    <xf numFmtId="0" fontId="3" fillId="14" borderId="16" xfId="0" applyFont="1" applyFill="1" applyBorder="1" applyAlignment="1" applyProtection="1">
      <alignment horizontal="center" vertical="center"/>
      <protection locked="0"/>
    </xf>
    <xf numFmtId="0" fontId="3" fillId="14" borderId="40" xfId="0" applyFont="1" applyFill="1" applyBorder="1" applyAlignment="1" applyProtection="1">
      <alignment horizontal="center" vertical="center"/>
      <protection locked="0"/>
    </xf>
    <xf numFmtId="0" fontId="3" fillId="14" borderId="53" xfId="0" applyFont="1" applyFill="1" applyBorder="1" applyAlignment="1" applyProtection="1">
      <alignment horizontal="center" vertical="center"/>
      <protection locked="0"/>
    </xf>
    <xf numFmtId="0" fontId="3" fillId="14" borderId="28" xfId="0" applyFont="1" applyFill="1" applyBorder="1" applyAlignment="1" applyProtection="1">
      <alignment horizontal="center" vertical="center"/>
      <protection locked="0"/>
    </xf>
    <xf numFmtId="0" fontId="3" fillId="14" borderId="29" xfId="0" applyFont="1" applyFill="1" applyBorder="1" applyAlignment="1" applyProtection="1">
      <alignment horizontal="center" vertical="center"/>
      <protection locked="0"/>
    </xf>
    <xf numFmtId="0" fontId="3" fillId="14" borderId="50" xfId="0" applyFont="1" applyFill="1" applyBorder="1" applyAlignment="1" applyProtection="1">
      <alignment horizontal="center" vertical="center"/>
      <protection locked="0"/>
    </xf>
    <xf numFmtId="0" fontId="3" fillId="14" borderId="55" xfId="0" applyFont="1" applyFill="1" applyBorder="1" applyAlignment="1" applyProtection="1">
      <alignment horizontal="center" vertical="center"/>
      <protection locked="0"/>
    </xf>
    <xf numFmtId="0" fontId="3" fillId="14" borderId="27" xfId="0" applyFont="1" applyFill="1" applyBorder="1" applyAlignment="1" applyProtection="1">
      <alignment horizontal="center" vertical="center"/>
      <protection locked="0"/>
    </xf>
    <xf numFmtId="0" fontId="3" fillId="14" borderId="56" xfId="0" applyFont="1" applyFill="1" applyBorder="1" applyAlignment="1" applyProtection="1">
      <alignment horizontal="center" vertical="center"/>
      <protection locked="0"/>
    </xf>
    <xf numFmtId="0" fontId="3" fillId="14" borderId="32" xfId="0" applyFont="1" applyFill="1" applyBorder="1" applyAlignment="1" applyProtection="1">
      <alignment horizontal="center" vertical="center"/>
      <protection locked="0"/>
    </xf>
    <xf numFmtId="0" fontId="3" fillId="14" borderId="42" xfId="0" applyFont="1" applyFill="1" applyBorder="1" applyAlignment="1" applyProtection="1">
      <alignment horizontal="center" vertical="center"/>
      <protection locked="0"/>
    </xf>
    <xf numFmtId="0" fontId="3" fillId="14" borderId="18" xfId="0" applyFont="1" applyFill="1" applyBorder="1" applyAlignment="1" applyProtection="1">
      <alignment horizontal="center" vertical="center"/>
      <protection locked="0"/>
    </xf>
    <xf numFmtId="0" fontId="3" fillId="14" borderId="31" xfId="0" applyFont="1" applyFill="1" applyBorder="1" applyAlignment="1" applyProtection="1">
      <alignment horizontal="center" vertical="center"/>
      <protection locked="0"/>
    </xf>
    <xf numFmtId="0" fontId="3" fillId="14" borderId="46" xfId="0" applyFont="1" applyFill="1" applyBorder="1" applyAlignment="1" applyProtection="1">
      <alignment horizontal="center" vertical="center"/>
      <protection locked="0"/>
    </xf>
    <xf numFmtId="0" fontId="3" fillId="14" borderId="42" xfId="0" applyFont="1" applyFill="1" applyBorder="1" applyAlignment="1" applyProtection="1">
      <alignment horizontal="center" vertical="center" shrinkToFit="1"/>
      <protection locked="0"/>
    </xf>
    <xf numFmtId="0" fontId="3" fillId="14" borderId="24" xfId="0" applyFont="1" applyFill="1" applyBorder="1" applyAlignment="1" applyProtection="1">
      <alignment horizontal="center" vertical="center" shrinkToFit="1"/>
      <protection locked="0"/>
    </xf>
    <xf numFmtId="0" fontId="3" fillId="14" borderId="24" xfId="0" applyFont="1" applyFill="1" applyBorder="1" applyAlignment="1" applyProtection="1">
      <alignment horizontal="left" vertical="center" shrinkToFit="1"/>
      <protection locked="0"/>
    </xf>
    <xf numFmtId="0" fontId="3" fillId="14" borderId="47" xfId="0" applyFont="1" applyFill="1" applyBorder="1" applyAlignment="1" applyProtection="1">
      <alignment horizontal="center" vertical="center"/>
      <protection locked="0"/>
    </xf>
    <xf numFmtId="49" fontId="3" fillId="14" borderId="58" xfId="0" applyNumberFormat="1" applyFont="1" applyFill="1" applyBorder="1" applyAlignment="1" applyProtection="1">
      <alignment horizontal="center" vertical="center"/>
      <protection locked="0"/>
    </xf>
    <xf numFmtId="0" fontId="3" fillId="14" borderId="85" xfId="0" applyFont="1" applyFill="1" applyBorder="1" applyAlignment="1" applyProtection="1">
      <alignment horizontal="center" vertical="center"/>
      <protection locked="0"/>
    </xf>
    <xf numFmtId="0" fontId="3" fillId="14" borderId="18" xfId="0" applyFont="1" applyFill="1" applyBorder="1" applyAlignment="1" applyProtection="1">
      <alignment horizontal="center" vertical="center" shrinkToFit="1"/>
      <protection locked="0"/>
    </xf>
    <xf numFmtId="0" fontId="3" fillId="14" borderId="16" xfId="0" applyFont="1" applyFill="1" applyBorder="1" applyAlignment="1" applyProtection="1">
      <alignment horizontal="center" vertical="center" shrinkToFit="1"/>
      <protection locked="0"/>
    </xf>
    <xf numFmtId="0" fontId="3" fillId="14" borderId="16" xfId="0" applyFont="1" applyFill="1" applyBorder="1" applyAlignment="1" applyProtection="1">
      <alignment horizontal="left" vertical="center" shrinkToFit="1"/>
      <protection locked="0"/>
    </xf>
    <xf numFmtId="0" fontId="3" fillId="14" borderId="87" xfId="0" applyFont="1" applyFill="1" applyBorder="1" applyAlignment="1" applyProtection="1">
      <alignment horizontal="center" vertical="center"/>
      <protection locked="0"/>
    </xf>
    <xf numFmtId="49" fontId="3" fillId="14" borderId="55" xfId="0" applyNumberFormat="1" applyFont="1" applyFill="1" applyBorder="1" applyAlignment="1" applyProtection="1">
      <alignment horizontal="center" vertical="center"/>
      <protection locked="0"/>
    </xf>
    <xf numFmtId="0" fontId="3" fillId="14" borderId="86" xfId="0" applyFont="1" applyFill="1" applyBorder="1" applyAlignment="1" applyProtection="1">
      <alignment horizontal="center" vertical="center"/>
      <protection locked="0"/>
    </xf>
    <xf numFmtId="0" fontId="3" fillId="14" borderId="43" xfId="0" applyFont="1" applyFill="1" applyBorder="1" applyAlignment="1" applyProtection="1">
      <alignment horizontal="center" vertical="center" shrinkToFit="1"/>
      <protection locked="0"/>
    </xf>
    <xf numFmtId="0" fontId="3" fillId="14" borderId="34" xfId="0" applyFont="1" applyFill="1" applyBorder="1" applyAlignment="1" applyProtection="1">
      <alignment horizontal="center" vertical="center" shrinkToFit="1"/>
      <protection locked="0"/>
    </xf>
    <xf numFmtId="0" fontId="3" fillId="14" borderId="34" xfId="0" applyFont="1" applyFill="1" applyBorder="1" applyAlignment="1" applyProtection="1">
      <alignment horizontal="left" vertical="center" shrinkToFit="1"/>
      <protection locked="0"/>
    </xf>
    <xf numFmtId="0" fontId="3" fillId="14" borderId="91" xfId="0" applyFont="1" applyFill="1" applyBorder="1" applyAlignment="1" applyProtection="1">
      <alignment horizontal="center" vertical="center"/>
      <protection locked="0"/>
    </xf>
    <xf numFmtId="0" fontId="3" fillId="14" borderId="33" xfId="0" applyFont="1" applyFill="1" applyBorder="1" applyAlignment="1" applyProtection="1">
      <alignment horizontal="center" vertical="center"/>
      <protection locked="0"/>
    </xf>
    <xf numFmtId="0" fontId="3" fillId="14" borderId="34" xfId="0" applyFont="1" applyFill="1" applyBorder="1" applyAlignment="1" applyProtection="1">
      <alignment horizontal="center" vertical="center"/>
      <protection locked="0"/>
    </xf>
    <xf numFmtId="0" fontId="3" fillId="14" borderId="35" xfId="0" applyFont="1" applyFill="1" applyBorder="1" applyAlignment="1" applyProtection="1">
      <alignment horizontal="center" vertical="center"/>
      <protection locked="0"/>
    </xf>
    <xf numFmtId="49" fontId="3" fillId="14" borderId="83" xfId="0" applyNumberFormat="1" applyFont="1" applyFill="1" applyBorder="1" applyAlignment="1" applyProtection="1">
      <alignment horizontal="center" vertical="center"/>
      <protection locked="0"/>
    </xf>
    <xf numFmtId="0" fontId="3" fillId="14" borderId="23" xfId="0" applyFont="1" applyFill="1" applyBorder="1" applyAlignment="1" applyProtection="1">
      <alignment horizontal="center" vertical="center" shrinkToFit="1"/>
      <protection locked="0"/>
    </xf>
    <xf numFmtId="0" fontId="3" fillId="14" borderId="25" xfId="0" applyFont="1" applyFill="1" applyBorder="1" applyAlignment="1" applyProtection="1">
      <alignment horizontal="left" vertical="center" shrinkToFit="1"/>
      <protection locked="0"/>
    </xf>
    <xf numFmtId="0" fontId="3" fillId="14" borderId="45" xfId="0" applyFont="1" applyFill="1" applyBorder="1" applyAlignment="1" applyProtection="1">
      <alignment horizontal="center" vertical="center"/>
      <protection locked="0"/>
    </xf>
    <xf numFmtId="0" fontId="3" fillId="14" borderId="26" xfId="0" applyFont="1" applyFill="1" applyBorder="1" applyAlignment="1" applyProtection="1">
      <alignment horizontal="center" vertical="center" shrinkToFit="1"/>
      <protection locked="0"/>
    </xf>
    <xf numFmtId="0" fontId="3" fillId="14" borderId="27" xfId="0" applyFont="1" applyFill="1" applyBorder="1" applyAlignment="1" applyProtection="1">
      <alignment horizontal="left" vertical="center" shrinkToFit="1"/>
      <protection locked="0"/>
    </xf>
    <xf numFmtId="0" fontId="3" fillId="14" borderId="72" xfId="0" applyFont="1" applyFill="1" applyBorder="1" applyAlignment="1" applyProtection="1">
      <alignment horizontal="center" vertical="center"/>
      <protection locked="0"/>
    </xf>
    <xf numFmtId="0" fontId="3" fillId="14" borderId="22" xfId="0" applyFont="1" applyFill="1" applyBorder="1" applyAlignment="1" applyProtection="1">
      <alignment horizontal="center" vertical="center"/>
      <protection locked="0"/>
    </xf>
    <xf numFmtId="0" fontId="3" fillId="14" borderId="30" xfId="0" applyFont="1" applyFill="1" applyBorder="1" applyAlignment="1" applyProtection="1">
      <alignment horizontal="center" vertical="center"/>
      <protection locked="0"/>
    </xf>
    <xf numFmtId="0" fontId="3" fillId="14" borderId="28" xfId="0" applyFont="1" applyFill="1" applyBorder="1" applyAlignment="1" applyProtection="1">
      <alignment horizontal="center" vertical="center" shrinkToFit="1"/>
      <protection locked="0"/>
    </xf>
    <xf numFmtId="0" fontId="3" fillId="14" borderId="29" xfId="0" applyFont="1" applyFill="1" applyBorder="1" applyAlignment="1" applyProtection="1">
      <alignment horizontal="center" vertical="center" shrinkToFit="1"/>
      <protection locked="0"/>
    </xf>
    <xf numFmtId="0" fontId="3" fillId="14" borderId="32" xfId="0" applyFont="1" applyFill="1" applyBorder="1" applyAlignment="1" applyProtection="1">
      <alignment horizontal="left" vertical="center" shrinkToFit="1"/>
      <protection locked="0"/>
    </xf>
    <xf numFmtId="0" fontId="3" fillId="14" borderId="75" xfId="0" applyFont="1" applyFill="1" applyBorder="1" applyAlignment="1" applyProtection="1">
      <alignment horizontal="center" vertical="center"/>
      <protection locked="0"/>
    </xf>
    <xf numFmtId="49" fontId="3" fillId="14" borderId="56" xfId="0" applyNumberFormat="1" applyFont="1" applyFill="1" applyBorder="1" applyAlignment="1" applyProtection="1">
      <alignment horizontal="center" vertical="center"/>
      <protection locked="0"/>
    </xf>
    <xf numFmtId="0" fontId="3" fillId="14" borderId="41" xfId="0" applyFont="1" applyFill="1" applyBorder="1" applyAlignment="1" applyProtection="1">
      <alignment horizontal="center" vertical="center"/>
      <protection locked="0"/>
    </xf>
    <xf numFmtId="38" fontId="3" fillId="0" borderId="10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3" fillId="0" borderId="19" xfId="1" applyFont="1" applyFill="1" applyBorder="1" applyAlignment="1" applyProtection="1">
      <alignment horizontal="center" vertical="center"/>
      <protection locked="0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9" xfId="1" applyFont="1" applyFill="1" applyBorder="1" applyAlignment="1" applyProtection="1">
      <alignment horizontal="center" vertical="center"/>
      <protection locked="0"/>
    </xf>
    <xf numFmtId="38" fontId="3" fillId="0" borderId="20" xfId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38" fontId="3" fillId="0" borderId="10" xfId="1" applyFont="1" applyFill="1" applyBorder="1" applyAlignment="1" applyProtection="1">
      <alignment horizontal="center" vertical="center"/>
      <protection locked="0" hidden="1"/>
    </xf>
    <xf numFmtId="38" fontId="3" fillId="0" borderId="11" xfId="1" applyFont="1" applyFill="1" applyBorder="1" applyAlignment="1" applyProtection="1">
      <alignment horizontal="center" vertical="center"/>
      <protection locked="0" hidden="1"/>
    </xf>
    <xf numFmtId="38" fontId="3" fillId="0" borderId="19" xfId="1" applyFont="1" applyFill="1" applyBorder="1" applyAlignment="1" applyProtection="1">
      <alignment horizontal="center" vertical="center"/>
      <protection locked="0" hidden="1"/>
    </xf>
    <xf numFmtId="38" fontId="3" fillId="0" borderId="13" xfId="1" applyFont="1" applyFill="1" applyBorder="1" applyAlignment="1" applyProtection="1">
      <alignment horizontal="center" vertical="center"/>
      <protection locked="0" hidden="1"/>
    </xf>
    <xf numFmtId="38" fontId="3" fillId="0" borderId="9" xfId="1" applyFont="1" applyFill="1" applyBorder="1" applyAlignment="1" applyProtection="1">
      <alignment horizontal="center" vertical="center"/>
      <protection locked="0" hidden="1"/>
    </xf>
    <xf numFmtId="38" fontId="3" fillId="0" borderId="20" xfId="1" applyFont="1" applyFill="1" applyBorder="1" applyAlignment="1" applyProtection="1">
      <alignment horizontal="center" vertical="center"/>
      <protection locked="0" hidden="1"/>
    </xf>
    <xf numFmtId="0" fontId="6" fillId="2" borderId="0" xfId="0" applyFont="1" applyFill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hidden="1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49" fontId="3" fillId="0" borderId="65" xfId="0" applyNumberFormat="1" applyFont="1" applyBorder="1" applyAlignment="1" applyProtection="1">
      <alignment horizontal="center" vertical="center"/>
      <protection locked="0"/>
    </xf>
    <xf numFmtId="49" fontId="3" fillId="0" borderId="66" xfId="0" applyNumberFormat="1" applyFont="1" applyBorder="1" applyAlignment="1" applyProtection="1">
      <alignment horizontal="center" vertical="center"/>
      <protection locked="0"/>
    </xf>
    <xf numFmtId="49" fontId="3" fillId="0" borderId="67" xfId="0" applyNumberFormat="1" applyFont="1" applyBorder="1" applyAlignment="1" applyProtection="1">
      <alignment horizontal="center" vertical="center"/>
      <protection locked="0"/>
    </xf>
    <xf numFmtId="49" fontId="3" fillId="0" borderId="68" xfId="0" applyNumberFormat="1" applyFont="1" applyBorder="1" applyAlignment="1" applyProtection="1">
      <alignment horizontal="center" vertical="center"/>
      <protection locked="0"/>
    </xf>
    <xf numFmtId="49" fontId="3" fillId="0" borderId="69" xfId="0" applyNumberFormat="1" applyFont="1" applyBorder="1" applyAlignment="1" applyProtection="1">
      <alignment horizontal="center" vertical="center"/>
      <protection locked="0"/>
    </xf>
    <xf numFmtId="49" fontId="3" fillId="0" borderId="70" xfId="0" applyNumberFormat="1" applyFont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left" vertical="center"/>
      <protection locked="0"/>
    </xf>
    <xf numFmtId="0" fontId="6" fillId="0" borderId="80" xfId="0" applyFont="1" applyFill="1" applyBorder="1" applyAlignment="1" applyProtection="1">
      <alignment horizontal="left" vertical="center"/>
      <protection locked="0"/>
    </xf>
    <xf numFmtId="0" fontId="6" fillId="0" borderId="8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horizontal="center" vertical="top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5" borderId="52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3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9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6" borderId="61" xfId="0" applyFont="1" applyFill="1" applyBorder="1" applyAlignment="1" applyProtection="1">
      <alignment horizontal="center" vertical="center"/>
    </xf>
    <xf numFmtId="0" fontId="3" fillId="6" borderId="62" xfId="0" applyFont="1" applyFill="1" applyBorder="1" applyAlignment="1" applyProtection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5" borderId="93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9" borderId="24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9" borderId="93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9" borderId="52" xfId="0" applyFont="1" applyFill="1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9" fillId="9" borderId="0" xfId="0" applyFont="1" applyFill="1" applyAlignment="1">
      <alignment horizontal="left" vertical="center"/>
    </xf>
    <xf numFmtId="0" fontId="3" fillId="0" borderId="93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8" borderId="84" xfId="0" applyFont="1" applyFill="1" applyBorder="1" applyAlignment="1">
      <alignment horizontal="center" vertical="center" wrapText="1"/>
    </xf>
    <xf numFmtId="0" fontId="3" fillId="8" borderId="78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25" fillId="13" borderId="0" xfId="0" applyFont="1" applyFill="1" applyAlignment="1">
      <alignment horizontal="left" vertical="center" wrapText="1"/>
    </xf>
    <xf numFmtId="0" fontId="25" fillId="13" borderId="0" xfId="0" applyFont="1" applyFill="1" applyAlignment="1">
      <alignment horizontal="left" vertical="center"/>
    </xf>
    <xf numFmtId="0" fontId="3" fillId="14" borderId="23" xfId="0" applyFont="1" applyFill="1" applyBorder="1" applyAlignment="1" applyProtection="1">
      <alignment horizontal="center" vertical="center"/>
      <protection locked="0"/>
    </xf>
    <xf numFmtId="0" fontId="3" fillId="14" borderId="24" xfId="0" applyFont="1" applyFill="1" applyBorder="1" applyAlignment="1" applyProtection="1">
      <alignment horizontal="center" vertical="center"/>
      <protection locked="0"/>
    </xf>
    <xf numFmtId="0" fontId="3" fillId="14" borderId="25" xfId="0" applyFont="1" applyFill="1" applyBorder="1" applyAlignment="1" applyProtection="1">
      <alignment horizontal="center" vertical="center"/>
      <protection locked="0"/>
    </xf>
    <xf numFmtId="0" fontId="3" fillId="8" borderId="47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 wrapText="1"/>
    </xf>
    <xf numFmtId="0" fontId="3" fillId="8" borderId="88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center" vertical="center" wrapText="1"/>
    </xf>
    <xf numFmtId="0" fontId="3" fillId="8" borderId="53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/>
    </xf>
    <xf numFmtId="0" fontId="3" fillId="14" borderId="26" xfId="0" applyFont="1" applyFill="1" applyBorder="1" applyAlignment="1" applyProtection="1">
      <alignment horizontal="center" vertical="center"/>
      <protection locked="0"/>
    </xf>
    <xf numFmtId="0" fontId="3" fillId="14" borderId="16" xfId="0" applyFont="1" applyFill="1" applyBorder="1" applyAlignment="1" applyProtection="1">
      <alignment horizontal="center" vertical="center"/>
      <protection locked="0"/>
    </xf>
    <xf numFmtId="0" fontId="3" fillId="14" borderId="27" xfId="0" applyFont="1" applyFill="1" applyBorder="1" applyAlignment="1" applyProtection="1">
      <alignment horizontal="center" vertical="center"/>
      <protection locked="0"/>
    </xf>
    <xf numFmtId="0" fontId="3" fillId="14" borderId="33" xfId="0" applyFont="1" applyFill="1" applyBorder="1" applyAlignment="1" applyProtection="1">
      <alignment horizontal="center" vertical="center"/>
      <protection locked="0"/>
    </xf>
    <xf numFmtId="0" fontId="3" fillId="14" borderId="34" xfId="0" applyFont="1" applyFill="1" applyBorder="1" applyAlignment="1" applyProtection="1">
      <alignment horizontal="center" vertical="center"/>
      <protection locked="0"/>
    </xf>
    <xf numFmtId="0" fontId="3" fillId="14" borderId="35" xfId="0" applyFont="1" applyFill="1" applyBorder="1" applyAlignment="1" applyProtection="1">
      <alignment horizontal="center" vertical="center"/>
      <protection locked="0"/>
    </xf>
    <xf numFmtId="0" fontId="3" fillId="14" borderId="18" xfId="0" applyFont="1" applyFill="1" applyBorder="1" applyAlignment="1" applyProtection="1">
      <alignment horizontal="center" vertical="center"/>
      <protection locked="0"/>
    </xf>
    <xf numFmtId="0" fontId="3" fillId="14" borderId="31" xfId="0" applyFont="1" applyFill="1" applyBorder="1" applyAlignment="1" applyProtection="1">
      <alignment horizontal="center" vertical="center"/>
      <protection locked="0"/>
    </xf>
    <xf numFmtId="0" fontId="3" fillId="14" borderId="29" xfId="0" applyFont="1" applyFill="1" applyBorder="1" applyAlignment="1" applyProtection="1">
      <alignment horizontal="center" vertical="center"/>
      <protection locked="0"/>
    </xf>
    <xf numFmtId="0" fontId="3" fillId="14" borderId="32" xfId="0" applyFont="1" applyFill="1" applyBorder="1" applyAlignment="1" applyProtection="1">
      <alignment horizontal="center" vertical="center"/>
      <protection locked="0"/>
    </xf>
    <xf numFmtId="0" fontId="3" fillId="14" borderId="4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8" borderId="52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/>
    </xf>
    <xf numFmtId="0" fontId="15" fillId="8" borderId="52" xfId="0" applyFont="1" applyFill="1" applyBorder="1" applyAlignment="1">
      <alignment horizontal="center" vertical="center" wrapText="1"/>
    </xf>
    <xf numFmtId="0" fontId="15" fillId="8" borderId="57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left" vertical="center"/>
    </xf>
    <xf numFmtId="0" fontId="3" fillId="8" borderId="23" xfId="0" applyFont="1" applyFill="1" applyBorder="1" applyAlignment="1">
      <alignment horizontal="center" vertical="center" shrinkToFit="1"/>
    </xf>
    <xf numFmtId="0" fontId="3" fillId="8" borderId="24" xfId="0" applyFont="1" applyFill="1" applyBorder="1" applyAlignment="1">
      <alignment horizontal="center" vertical="center" shrinkToFit="1"/>
    </xf>
    <xf numFmtId="0" fontId="3" fillId="8" borderId="25" xfId="0" applyFont="1" applyFill="1" applyBorder="1" applyAlignment="1">
      <alignment horizontal="center" vertical="center" shrinkToFit="1"/>
    </xf>
    <xf numFmtId="0" fontId="3" fillId="8" borderId="4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9" fillId="11" borderId="0" xfId="0" applyFont="1" applyFill="1" applyAlignment="1">
      <alignment horizontal="left" vertical="center"/>
    </xf>
    <xf numFmtId="0" fontId="3" fillId="4" borderId="16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center" vertical="center"/>
    </xf>
    <xf numFmtId="0" fontId="8" fillId="4" borderId="16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4" borderId="16" xfId="0" applyFont="1" applyFill="1" applyBorder="1" applyAlignment="1" applyProtection="1">
      <alignment horizontal="left" vertical="top" wrapText="1"/>
      <protection locked="0" hidden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4" borderId="39" xfId="0" applyFont="1" applyFill="1" applyBorder="1" applyAlignment="1" applyProtection="1">
      <alignment horizontal="center" vertical="center"/>
      <protection locked="0" hidden="1"/>
    </xf>
    <xf numFmtId="0" fontId="3" fillId="4" borderId="37" xfId="0" applyFont="1" applyFill="1" applyBorder="1" applyAlignment="1" applyProtection="1">
      <alignment horizontal="center" vertical="center"/>
      <protection locked="0" hidden="1"/>
    </xf>
    <xf numFmtId="0" fontId="3" fillId="4" borderId="31" xfId="0" applyFont="1" applyFill="1" applyBorder="1" applyAlignment="1" applyProtection="1">
      <alignment horizontal="center" vertical="center"/>
      <protection locked="0" hidden="1"/>
    </xf>
    <xf numFmtId="0" fontId="3" fillId="4" borderId="29" xfId="0" applyFont="1" applyFill="1" applyBorder="1" applyAlignment="1" applyProtection="1">
      <alignment horizontal="center" vertical="center"/>
      <protection locked="0" hidden="1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10" borderId="0" xfId="0" applyFont="1" applyFill="1" applyAlignment="1" applyProtection="1">
      <alignment horizontal="left" vertical="center" wrapText="1"/>
      <protection hidden="1"/>
    </xf>
    <xf numFmtId="58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left" vertical="center"/>
      <protection hidden="1"/>
    </xf>
    <xf numFmtId="0" fontId="23" fillId="0" borderId="0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10" fillId="0" borderId="0" xfId="0" applyFont="1" applyAlignment="1" applyProtection="1">
      <alignment horizontal="distributed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6" xfId="0" applyFont="1" applyFill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64" xfId="0" applyFont="1" applyBorder="1" applyAlignment="1" applyProtection="1">
      <alignment horizontal="center" vertical="center"/>
      <protection hidden="1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10" fillId="0" borderId="41" xfId="0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72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61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 shrinkToFit="1"/>
      <protection hidden="1"/>
    </xf>
    <xf numFmtId="0" fontId="10" fillId="0" borderId="29" xfId="0" applyNumberFormat="1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10" fillId="0" borderId="16" xfId="0" applyNumberFormat="1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 shrinkToFit="1"/>
      <protection hidden="1"/>
    </xf>
    <xf numFmtId="0" fontId="10" fillId="0" borderId="37" xfId="0" applyNumberFormat="1" applyFont="1" applyBorder="1" applyAlignment="1" applyProtection="1">
      <alignment horizontal="center" vertical="center"/>
      <protection hidden="1"/>
    </xf>
    <xf numFmtId="0" fontId="10" fillId="0" borderId="60" xfId="0" applyFont="1" applyBorder="1" applyAlignment="1" applyProtection="1">
      <alignment horizontal="center" vertical="center"/>
      <protection hidden="1"/>
    </xf>
    <xf numFmtId="49" fontId="10" fillId="0" borderId="61" xfId="0" applyNumberFormat="1" applyFont="1" applyBorder="1" applyAlignment="1" applyProtection="1">
      <alignment horizontal="center" vertical="center"/>
      <protection hidden="1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61" xfId="0" applyNumberFormat="1" applyFont="1" applyBorder="1" applyAlignment="1" applyProtection="1">
      <alignment horizontal="center" vertical="center"/>
      <protection hidden="1"/>
    </xf>
    <xf numFmtId="0" fontId="10" fillId="0" borderId="73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10" fillId="0" borderId="29" xfId="0" applyNumberFormat="1" applyFont="1" applyBorder="1" applyAlignment="1" applyProtection="1">
      <alignment horizontal="center" vertical="center"/>
      <protection hidden="1"/>
    </xf>
    <xf numFmtId="49" fontId="10" fillId="0" borderId="16" xfId="0" applyNumberFormat="1" applyFont="1" applyBorder="1" applyAlignment="1" applyProtection="1">
      <alignment horizontal="center" vertical="center"/>
      <protection hidden="1"/>
    </xf>
    <xf numFmtId="49" fontId="10" fillId="0" borderId="37" xfId="0" applyNumberFormat="1" applyFont="1" applyBorder="1" applyAlignment="1" applyProtection="1">
      <alignment horizontal="center" vertical="center"/>
      <protection hidden="1"/>
    </xf>
    <xf numFmtId="58" fontId="10" fillId="0" borderId="0" xfId="0" applyNumberFormat="1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58" fontId="10" fillId="12" borderId="0" xfId="0" applyNumberFormat="1" applyFont="1" applyFill="1" applyAlignment="1" applyProtection="1">
      <alignment horizontal="right" vertical="center"/>
      <protection locked="0" hidden="1"/>
    </xf>
    <xf numFmtId="0" fontId="10" fillId="12" borderId="0" xfId="0" applyFont="1" applyFill="1" applyAlignment="1" applyProtection="1">
      <alignment horizontal="right" vertical="center"/>
      <protection locked="0" hidden="1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38" fontId="33" fillId="0" borderId="0" xfId="1" applyFont="1" applyBorder="1" applyAlignment="1">
      <alignment horizontal="center"/>
    </xf>
    <xf numFmtId="38" fontId="33" fillId="0" borderId="6" xfId="1" applyFont="1" applyBorder="1" applyAlignment="1">
      <alignment horizontal="center"/>
    </xf>
    <xf numFmtId="38" fontId="31" fillId="0" borderId="0" xfId="1" applyFont="1" applyBorder="1" applyAlignment="1">
      <alignment horizontal="center"/>
    </xf>
    <xf numFmtId="38" fontId="31" fillId="0" borderId="6" xfId="1" applyFont="1" applyBorder="1" applyAlignment="1">
      <alignment horizontal="center"/>
    </xf>
    <xf numFmtId="0" fontId="29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8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38" fontId="24" fillId="0" borderId="0" xfId="0" applyNumberFormat="1" applyFont="1" applyBorder="1" applyAlignment="1">
      <alignment horizontal="right" vertical="center"/>
    </xf>
    <xf numFmtId="38" fontId="24" fillId="0" borderId="6" xfId="0" applyNumberFormat="1" applyFont="1" applyBorder="1" applyAlignment="1">
      <alignment horizontal="right" vertical="center"/>
    </xf>
    <xf numFmtId="0" fontId="30" fillId="0" borderId="16" xfId="0" applyFont="1" applyBorder="1" applyAlignment="1">
      <alignment horizontal="center" vertical="center"/>
    </xf>
    <xf numFmtId="38" fontId="30" fillId="0" borderId="16" xfId="0" applyNumberFormat="1" applyFont="1" applyBorder="1" applyAlignment="1">
      <alignment horizontal="center" vertical="center"/>
    </xf>
    <xf numFmtId="38" fontId="30" fillId="0" borderId="16" xfId="1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38" fontId="29" fillId="0" borderId="29" xfId="0" applyNumberFormat="1" applyFont="1" applyBorder="1" applyAlignment="1">
      <alignment horizontal="center" vertical="center"/>
    </xf>
    <xf numFmtId="38" fontId="29" fillId="0" borderId="32" xfId="0" applyNumberFormat="1" applyFont="1" applyBorder="1" applyAlignment="1">
      <alignment horizontal="center" vertical="center"/>
    </xf>
    <xf numFmtId="38" fontId="29" fillId="0" borderId="28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38" fontId="29" fillId="0" borderId="88" xfId="1" applyFont="1" applyBorder="1" applyAlignment="1">
      <alignment horizontal="center" vertical="center" shrinkToFit="1"/>
    </xf>
    <xf numFmtId="38" fontId="29" fillId="0" borderId="75" xfId="1" applyFont="1" applyBorder="1" applyAlignment="1">
      <alignment horizontal="center" vertical="center" shrinkToFit="1"/>
    </xf>
    <xf numFmtId="38" fontId="29" fillId="0" borderId="31" xfId="1" applyFont="1" applyBorder="1" applyAlignment="1">
      <alignment horizontal="center" vertical="center" shrinkToFit="1"/>
    </xf>
    <xf numFmtId="38" fontId="29" fillId="0" borderId="30" xfId="1" applyFont="1" applyBorder="1" applyAlignment="1">
      <alignment horizontal="center" vertical="center" shrinkToFit="1"/>
    </xf>
    <xf numFmtId="38" fontId="29" fillId="0" borderId="86" xfId="1" applyFont="1" applyBorder="1" applyAlignment="1">
      <alignment horizontal="center" vertical="center" shrinkToFit="1"/>
    </xf>
    <xf numFmtId="0" fontId="29" fillId="0" borderId="16" xfId="0" applyFont="1" applyBorder="1" applyAlignment="1" applyProtection="1">
      <alignment horizontal="center" vertical="center"/>
      <protection hidden="1"/>
    </xf>
    <xf numFmtId="0" fontId="29" fillId="0" borderId="27" xfId="0" applyFont="1" applyBorder="1" applyAlignment="1" applyProtection="1">
      <alignment horizontal="center" vertical="center"/>
      <protection hidden="1"/>
    </xf>
    <xf numFmtId="0" fontId="29" fillId="0" borderId="24" xfId="0" applyFont="1" applyBorder="1" applyAlignment="1" applyProtection="1">
      <alignment horizontal="center" vertical="center"/>
      <protection hidden="1"/>
    </xf>
    <xf numFmtId="0" fontId="29" fillId="0" borderId="25" xfId="0" applyFont="1" applyBorder="1" applyAlignment="1" applyProtection="1">
      <alignment horizontal="center" vertical="center"/>
      <protection hidden="1"/>
    </xf>
    <xf numFmtId="38" fontId="31" fillId="0" borderId="16" xfId="1" applyFont="1" applyBorder="1" applyAlignment="1">
      <alignment horizontal="center" vertical="center"/>
    </xf>
    <xf numFmtId="0" fontId="29" fillId="0" borderId="29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9" fillId="0" borderId="23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0" fontId="29" fillId="0" borderId="78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10" fillId="0" borderId="22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6" fillId="0" borderId="22" xfId="0" applyFont="1" applyFill="1" applyBorder="1" applyAlignment="1" applyProtection="1">
      <alignment horizontal="center" vertical="center"/>
      <protection hidden="1"/>
    </xf>
    <xf numFmtId="0" fontId="26" fillId="0" borderId="72" xfId="0" applyFont="1" applyFill="1" applyBorder="1" applyAlignment="1" applyProtection="1">
      <alignment horizontal="center" vertical="center"/>
      <protection hidden="1"/>
    </xf>
    <xf numFmtId="0" fontId="26" fillId="0" borderId="18" xfId="0" applyFont="1" applyFill="1" applyBorder="1" applyAlignment="1" applyProtection="1">
      <alignment horizontal="center" vertical="center"/>
      <protection hidden="1"/>
    </xf>
    <xf numFmtId="177" fontId="28" fillId="0" borderId="0" xfId="0" applyNumberFormat="1" applyFont="1" applyFill="1" applyBorder="1" applyAlignment="1" applyProtection="1">
      <alignment horizontal="center" vertical="center"/>
      <protection hidden="1"/>
    </xf>
    <xf numFmtId="177" fontId="28" fillId="0" borderId="6" xfId="0" applyNumberFormat="1" applyFont="1" applyFill="1" applyBorder="1" applyAlignment="1" applyProtection="1">
      <alignment horizontal="center" vertical="center"/>
      <protection hidden="1"/>
    </xf>
    <xf numFmtId="178" fontId="35" fillId="0" borderId="0" xfId="1" applyNumberFormat="1" applyFont="1" applyFill="1" applyBorder="1" applyAlignment="1" applyProtection="1">
      <alignment horizontal="center" vertical="center"/>
      <protection hidden="1"/>
    </xf>
    <xf numFmtId="178" fontId="35" fillId="0" borderId="6" xfId="1" applyNumberFormat="1" applyFont="1" applyFill="1" applyBorder="1" applyAlignment="1" applyProtection="1">
      <alignment horizontal="center" vertical="center"/>
      <protection hidden="1"/>
    </xf>
    <xf numFmtId="0" fontId="3" fillId="8" borderId="23" xfId="0" applyFont="1" applyFill="1" applyBorder="1" applyAlignment="1" applyProtection="1">
      <alignment horizontal="center" vertical="center" shrinkToFit="1"/>
      <protection locked="0" hidden="1"/>
    </xf>
    <xf numFmtId="0" fontId="3" fillId="8" borderId="24" xfId="0" applyFont="1" applyFill="1" applyBorder="1" applyAlignment="1" applyProtection="1">
      <alignment horizontal="center" vertical="center" shrinkToFit="1"/>
      <protection locked="0" hidden="1"/>
    </xf>
    <xf numFmtId="0" fontId="3" fillId="8" borderId="25" xfId="0" applyFont="1" applyFill="1" applyBorder="1" applyAlignment="1" applyProtection="1">
      <alignment horizontal="center" vertical="center" shrinkToFit="1"/>
      <protection locked="0" hidden="1"/>
    </xf>
    <xf numFmtId="0" fontId="3" fillId="8" borderId="42" xfId="0" applyFont="1" applyFill="1" applyBorder="1" applyAlignment="1" applyProtection="1">
      <alignment horizontal="center" vertical="center" shrinkToFit="1"/>
      <protection locked="0" hidden="1"/>
    </xf>
    <xf numFmtId="0" fontId="3" fillId="8" borderId="52" xfId="0" applyFont="1" applyFill="1" applyBorder="1" applyAlignment="1" applyProtection="1">
      <alignment horizontal="center" vertical="center"/>
      <protection locked="0" hidden="1"/>
    </xf>
    <xf numFmtId="0" fontId="3" fillId="8" borderId="57" xfId="0" applyFont="1" applyFill="1" applyBorder="1" applyAlignment="1" applyProtection="1">
      <alignment horizontal="center" vertical="center"/>
      <protection locked="0" hidden="1"/>
    </xf>
    <xf numFmtId="0" fontId="3" fillId="8" borderId="52" xfId="0" applyFont="1" applyFill="1" applyBorder="1" applyAlignment="1" applyProtection="1">
      <alignment horizontal="center" vertical="center" wrapText="1"/>
      <protection locked="0" hidden="1"/>
    </xf>
    <xf numFmtId="0" fontId="15" fillId="8" borderId="52" xfId="0" applyFont="1" applyFill="1" applyBorder="1" applyAlignment="1" applyProtection="1">
      <alignment horizontal="center" vertical="center" wrapText="1"/>
      <protection locked="0" hidden="1"/>
    </xf>
    <xf numFmtId="0" fontId="15" fillId="8" borderId="57" xfId="0" applyFont="1" applyFill="1" applyBorder="1" applyAlignment="1" applyProtection="1">
      <alignment horizontal="center" vertical="center"/>
      <protection locked="0" hidden="1"/>
    </xf>
    <xf numFmtId="0" fontId="10" fillId="0" borderId="16" xfId="0" applyFont="1" applyBorder="1" applyAlignment="1" applyProtection="1">
      <alignment horizontal="center" vertical="center"/>
      <protection locked="0" hidden="1"/>
    </xf>
    <xf numFmtId="0" fontId="10" fillId="10" borderId="16" xfId="0" applyFont="1" applyFill="1" applyBorder="1" applyAlignment="1" applyProtection="1">
      <alignment horizontal="center" vertical="center"/>
      <protection locked="0" hidden="1"/>
    </xf>
    <xf numFmtId="0" fontId="10" fillId="0" borderId="16" xfId="0" applyFont="1" applyBorder="1" applyAlignment="1" applyProtection="1">
      <alignment horizontal="center" vertical="center" textRotation="255"/>
      <protection locked="0" hidden="1"/>
    </xf>
    <xf numFmtId="0" fontId="10" fillId="0" borderId="34" xfId="0" applyFont="1" applyBorder="1" applyAlignment="1" applyProtection="1">
      <alignment horizontal="center" vertical="center"/>
      <protection locked="0" hidden="1"/>
    </xf>
    <xf numFmtId="0" fontId="10" fillId="0" borderId="37" xfId="0" applyFont="1" applyBorder="1" applyAlignment="1" applyProtection="1">
      <alignment horizontal="center" vertical="center"/>
      <protection locked="0" hidden="1"/>
    </xf>
    <xf numFmtId="0" fontId="10" fillId="0" borderId="22" xfId="0" applyFont="1" applyBorder="1" applyAlignment="1" applyProtection="1">
      <alignment horizontal="center" vertical="center"/>
      <protection locked="0" hidden="1"/>
    </xf>
    <xf numFmtId="0" fontId="10" fillId="0" borderId="72" xfId="0" applyFont="1" applyBorder="1" applyAlignment="1" applyProtection="1">
      <alignment horizontal="center" vertical="center"/>
      <protection locked="0" hidden="1"/>
    </xf>
    <xf numFmtId="0" fontId="10" fillId="0" borderId="18" xfId="0" applyFont="1" applyBorder="1" applyAlignment="1" applyProtection="1">
      <alignment horizontal="center" vertical="center"/>
      <protection locked="0" hidden="1"/>
    </xf>
    <xf numFmtId="0" fontId="10" fillId="0" borderId="82" xfId="0" applyFont="1" applyBorder="1" applyAlignment="1" applyProtection="1">
      <alignment horizontal="center" vertical="center"/>
      <protection locked="0" hidden="1"/>
    </xf>
    <xf numFmtId="0" fontId="10" fillId="0" borderId="89" xfId="0" applyFont="1" applyBorder="1" applyAlignment="1" applyProtection="1">
      <alignment horizontal="center" vertical="center"/>
      <protection locked="0" hidden="1"/>
    </xf>
    <xf numFmtId="0" fontId="10" fillId="0" borderId="43" xfId="0" applyFont="1" applyBorder="1" applyAlignment="1" applyProtection="1">
      <alignment horizontal="center" vertical="center"/>
      <protection locked="0" hidden="1"/>
    </xf>
    <xf numFmtId="0" fontId="10" fillId="0" borderId="38" xfId="0" applyFont="1" applyBorder="1" applyAlignment="1" applyProtection="1">
      <alignment horizontal="center" vertical="center"/>
      <protection locked="0" hidden="1"/>
    </xf>
    <xf numFmtId="0" fontId="10" fillId="0" borderId="6" xfId="0" applyFont="1" applyBorder="1" applyAlignment="1" applyProtection="1">
      <alignment horizontal="center" vertical="center"/>
      <protection locked="0" hidden="1"/>
    </xf>
    <xf numFmtId="0" fontId="10" fillId="0" borderId="39" xfId="0" applyFont="1" applyBorder="1" applyAlignment="1" applyProtection="1">
      <alignment horizontal="center" vertical="center"/>
      <protection locked="0" hidden="1"/>
    </xf>
    <xf numFmtId="0" fontId="10" fillId="0" borderId="51" xfId="0" applyFont="1" applyBorder="1" applyAlignment="1" applyProtection="1">
      <alignment horizontal="center" vertical="center"/>
      <protection locked="0" hidden="1"/>
    </xf>
  </cellXfs>
  <cellStyles count="2">
    <cellStyle name="桁区切り" xfId="1" builtinId="6"/>
    <cellStyle name="標準" xfId="0" builtinId="0"/>
  </cellStyles>
  <dxfs count="22">
    <dxf>
      <font>
        <color theme="0"/>
      </font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99"/>
      <color rgb="FFFFFF66"/>
      <color rgb="FFFFCCFF"/>
      <color rgb="FFFFFFCC"/>
      <color rgb="FFFFB9FF"/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firstButton="1" fmlaLink="女!$A$4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checked="Checked" firstButton="1" fmlaLink="$A$19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firstButton="1" fmlaLink="男!$A$4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fmlaLink="$A$19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3398;&#26657;&#35373;&#23450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0445;&#38522;&#21517;&#31807;!A1"/><Relationship Id="rId2" Type="http://schemas.openxmlformats.org/officeDocument/2006/relationships/hyperlink" Target="#&#22899;!A1"/><Relationship Id="rId1" Type="http://schemas.openxmlformats.org/officeDocument/2006/relationships/hyperlink" Target="#&#30007;!A1"/><Relationship Id="rId6" Type="http://schemas.openxmlformats.org/officeDocument/2006/relationships/hyperlink" Target="#&#30003;&#36796;&#26360;!A1"/><Relationship Id="rId5" Type="http://schemas.openxmlformats.org/officeDocument/2006/relationships/hyperlink" Target="#&#24321;&#24403;&#12539;&#23487;&#27850;!A1"/><Relationship Id="rId4" Type="http://schemas.openxmlformats.org/officeDocument/2006/relationships/hyperlink" Target="#&#23487;&#27850;&#21517;&#31807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20445;&#38522;&#21517;&#31807;!A1"/><Relationship Id="rId2" Type="http://schemas.openxmlformats.org/officeDocument/2006/relationships/hyperlink" Target="#&#22899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30003;&#36796;&#26360;!A1"/><Relationship Id="rId5" Type="http://schemas.openxmlformats.org/officeDocument/2006/relationships/hyperlink" Target="#&#24321;&#24403;&#12539;&#23487;&#27850;!A1"/><Relationship Id="rId4" Type="http://schemas.openxmlformats.org/officeDocument/2006/relationships/hyperlink" Target="#&#23487;&#27850;&#21517;&#31807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20445;&#38522;&#21517;&#31807;!A1"/><Relationship Id="rId2" Type="http://schemas.openxmlformats.org/officeDocument/2006/relationships/hyperlink" Target="#&#30007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30003;&#36796;&#26360;!A1"/><Relationship Id="rId5" Type="http://schemas.openxmlformats.org/officeDocument/2006/relationships/hyperlink" Target="#&#24321;&#24403;&#12539;&#23487;&#27850;!A1"/><Relationship Id="rId4" Type="http://schemas.openxmlformats.org/officeDocument/2006/relationships/hyperlink" Target="#&#23487;&#27850;&#21517;&#31807;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#&#22899;!A1"/><Relationship Id="rId7" Type="http://schemas.openxmlformats.org/officeDocument/2006/relationships/customXml" Target="../ink/ink1.xml"/><Relationship Id="rId2" Type="http://schemas.openxmlformats.org/officeDocument/2006/relationships/hyperlink" Target="#&#30007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30003;&#36796;&#26360;!A1"/><Relationship Id="rId5" Type="http://schemas.openxmlformats.org/officeDocument/2006/relationships/hyperlink" Target="#&#24321;&#24403;&#12539;&#23487;&#27850;!A1"/><Relationship Id="rId10" Type="http://schemas.openxmlformats.org/officeDocument/2006/relationships/image" Target="../media/image2.emf"/><Relationship Id="rId4" Type="http://schemas.openxmlformats.org/officeDocument/2006/relationships/hyperlink" Target="#&#23487;&#27850;&#21517;&#31807;!A1"/><Relationship Id="rId9" Type="http://schemas.openxmlformats.org/officeDocument/2006/relationships/customXml" Target="../ink/ink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22899;!A1"/><Relationship Id="rId2" Type="http://schemas.openxmlformats.org/officeDocument/2006/relationships/hyperlink" Target="#&#30007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30003;&#36796;&#26360;!A1"/><Relationship Id="rId5" Type="http://schemas.openxmlformats.org/officeDocument/2006/relationships/hyperlink" Target="#&#24321;&#24403;&#12539;&#23487;&#27850;!A1"/><Relationship Id="rId4" Type="http://schemas.openxmlformats.org/officeDocument/2006/relationships/hyperlink" Target="#&#20445;&#38522;&#21517;&#31807;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22899;!A1"/><Relationship Id="rId2" Type="http://schemas.openxmlformats.org/officeDocument/2006/relationships/hyperlink" Target="#&#30007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30003;&#36796;&#26360;!A1"/><Relationship Id="rId5" Type="http://schemas.openxmlformats.org/officeDocument/2006/relationships/hyperlink" Target="#&#23487;&#27850;&#21517;&#31807;!A1"/><Relationship Id="rId4" Type="http://schemas.openxmlformats.org/officeDocument/2006/relationships/hyperlink" Target="#&#20445;&#38522;&#21517;&#31807;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&#22899;!A1"/><Relationship Id="rId2" Type="http://schemas.openxmlformats.org/officeDocument/2006/relationships/hyperlink" Target="#&#30007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24321;&#24403;&#12539;&#23487;&#27850;!A1"/><Relationship Id="rId5" Type="http://schemas.openxmlformats.org/officeDocument/2006/relationships/hyperlink" Target="#&#23487;&#27850;&#21517;&#31807;!A1"/><Relationship Id="rId4" Type="http://schemas.openxmlformats.org/officeDocument/2006/relationships/hyperlink" Target="#&#20445;&#38522;&#21517;&#3180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6350</xdr:colOff>
      <xdr:row>21</xdr:row>
      <xdr:rowOff>82550</xdr:rowOff>
    </xdr:from>
    <xdr:to>
      <xdr:col>42</xdr:col>
      <xdr:colOff>57150</xdr:colOff>
      <xdr:row>22</xdr:row>
      <xdr:rowOff>247650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746500" y="2749550"/>
          <a:ext cx="1377950" cy="292100"/>
        </a:xfrm>
        <a:prstGeom prst="roundRect">
          <a:avLst>
            <a:gd name="adj" fmla="val 16667"/>
          </a:avLst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学校設定メニュー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89648</xdr:colOff>
      <xdr:row>37</xdr:row>
      <xdr:rowOff>76200</xdr:rowOff>
    </xdr:from>
    <xdr:to>
      <xdr:col>45</xdr:col>
      <xdr:colOff>37353</xdr:colOff>
      <xdr:row>48</xdr:row>
      <xdr:rowOff>134470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337298" y="4957763"/>
          <a:ext cx="5272180" cy="137748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75142</xdr:colOff>
      <xdr:row>36</xdr:row>
      <xdr:rowOff>193208</xdr:rowOff>
    </xdr:from>
    <xdr:to>
      <xdr:col>11</xdr:col>
      <xdr:colOff>53976</xdr:colOff>
      <xdr:row>38</xdr:row>
      <xdr:rowOff>53623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46617" y="4741396"/>
          <a:ext cx="969434" cy="20807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MS UI Gothic" panose="020B0600070205080204" pitchFamily="50" charset="-128"/>
              <a:ea typeface="MS UI Gothic" panose="020B0600070205080204" pitchFamily="50" charset="-128"/>
            </a:rPr>
            <a:t>選出審判員</a:t>
          </a:r>
        </a:p>
      </xdr:txBody>
    </xdr:sp>
    <xdr:clientData/>
  </xdr:twoCellAnchor>
  <xdr:twoCellAnchor>
    <xdr:from>
      <xdr:col>1</xdr:col>
      <xdr:colOff>71438</xdr:colOff>
      <xdr:row>28</xdr:row>
      <xdr:rowOff>114300</xdr:rowOff>
    </xdr:from>
    <xdr:to>
      <xdr:col>16</xdr:col>
      <xdr:colOff>61913</xdr:colOff>
      <xdr:row>31</xdr:row>
      <xdr:rowOff>133350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195263" y="3443288"/>
          <a:ext cx="1847850" cy="5429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latin typeface="MS UI Gothic" panose="020B0600070205080204" pitchFamily="50" charset="-128"/>
              <a:ea typeface="MS UI Gothic" panose="020B0600070205080204" pitchFamily="50" charset="-128"/>
            </a:rPr>
            <a:t>チームの大会に関する</a:t>
          </a:r>
          <a:endParaRPr kumimoji="1" lang="en-US" altLang="ja-JP" sz="1050"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pPr algn="l"/>
          <a:r>
            <a:rPr kumimoji="1" lang="ja-JP" altLang="en-US" sz="1050">
              <a:latin typeface="MS UI Gothic" panose="020B0600070205080204" pitchFamily="50" charset="-128"/>
              <a:ea typeface="MS UI Gothic" panose="020B0600070205080204" pitchFamily="50" charset="-128"/>
            </a:rPr>
            <a:t>詳細を選んでください。　　　☞</a:t>
          </a:r>
        </a:p>
      </xdr:txBody>
    </xdr:sp>
    <xdr:clientData/>
  </xdr:twoCellAnchor>
  <xdr:twoCellAnchor>
    <xdr:from>
      <xdr:col>15</xdr:col>
      <xdr:colOff>119063</xdr:colOff>
      <xdr:row>28</xdr:row>
      <xdr:rowOff>123825</xdr:rowOff>
    </xdr:from>
    <xdr:to>
      <xdr:col>41</xdr:col>
      <xdr:colOff>28575</xdr:colOff>
      <xdr:row>36</xdr:row>
      <xdr:rowOff>90488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1976438" y="3438525"/>
          <a:ext cx="3128962" cy="127158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0</xdr:row>
      <xdr:rowOff>80962</xdr:rowOff>
    </xdr:from>
    <xdr:to>
      <xdr:col>13</xdr:col>
      <xdr:colOff>27384</xdr:colOff>
      <xdr:row>1</xdr:row>
      <xdr:rowOff>4166</xdr:rowOff>
    </xdr:to>
    <xdr:sp macro="" textlink="">
      <xdr:nvSpPr>
        <xdr:cNvPr id="16" name="四角形: 上の 2 つの角を丸める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952500" y="80962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学校設定</a:t>
          </a:r>
        </a:p>
      </xdr:txBody>
    </xdr:sp>
    <xdr:clientData/>
  </xdr:twoCellAnchor>
  <xdr:twoCellAnchor>
    <xdr:from>
      <xdr:col>13</xdr:col>
      <xdr:colOff>39291</xdr:colOff>
      <xdr:row>0</xdr:row>
      <xdr:rowOff>80962</xdr:rowOff>
    </xdr:from>
    <xdr:to>
      <xdr:col>18</xdr:col>
      <xdr:colOff>104775</xdr:colOff>
      <xdr:row>1</xdr:row>
      <xdr:rowOff>4166</xdr:rowOff>
    </xdr:to>
    <xdr:sp macro="" textlink="">
      <xdr:nvSpPr>
        <xdr:cNvPr id="17" name="四角形: 上の 2 つの角を丸める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1649016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18</xdr:col>
      <xdr:colOff>119658</xdr:colOff>
      <xdr:row>0</xdr:row>
      <xdr:rowOff>80962</xdr:rowOff>
    </xdr:from>
    <xdr:to>
      <xdr:col>24</xdr:col>
      <xdr:colOff>61317</xdr:colOff>
      <xdr:row>1</xdr:row>
      <xdr:rowOff>4166</xdr:rowOff>
    </xdr:to>
    <xdr:sp macro="" textlink="">
      <xdr:nvSpPr>
        <xdr:cNvPr id="18" name="四角形: 上の 2 つの角を丸める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2348508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24</xdr:col>
      <xdr:colOff>73223</xdr:colOff>
      <xdr:row>0</xdr:row>
      <xdr:rowOff>80962</xdr:rowOff>
    </xdr:from>
    <xdr:to>
      <xdr:col>30</xdr:col>
      <xdr:colOff>14882</xdr:colOff>
      <xdr:row>1</xdr:row>
      <xdr:rowOff>4166</xdr:rowOff>
    </xdr:to>
    <xdr:sp macro="" textlink="">
      <xdr:nvSpPr>
        <xdr:cNvPr id="19" name="四角形: 上の 2 つの角を丸める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3045023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30</xdr:col>
      <xdr:colOff>29765</xdr:colOff>
      <xdr:row>0</xdr:row>
      <xdr:rowOff>80962</xdr:rowOff>
    </xdr:from>
    <xdr:to>
      <xdr:col>35</xdr:col>
      <xdr:colOff>95249</xdr:colOff>
      <xdr:row>1</xdr:row>
      <xdr:rowOff>4166</xdr:rowOff>
    </xdr:to>
    <xdr:sp macro="" textlink="">
      <xdr:nvSpPr>
        <xdr:cNvPr id="20" name="四角形: 上の 2 つの角を丸める 1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3744515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35</xdr:col>
      <xdr:colOff>107156</xdr:colOff>
      <xdr:row>0</xdr:row>
      <xdr:rowOff>80962</xdr:rowOff>
    </xdr:from>
    <xdr:to>
      <xdr:col>41</xdr:col>
      <xdr:colOff>48815</xdr:colOff>
      <xdr:row>1</xdr:row>
      <xdr:rowOff>4166</xdr:rowOff>
    </xdr:to>
    <xdr:sp macro="" textlink="">
      <xdr:nvSpPr>
        <xdr:cNvPr id="21" name="四角形: 上の 2 つの角を丸める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4441031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弁当交通</a:t>
          </a:r>
          <a:endParaRPr kumimoji="1" lang="en-US" altLang="ja-JP" sz="900" b="1">
            <a:solidFill>
              <a:schemeClr val="bg2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twoCellAnchor>
  <xdr:twoCellAnchor>
    <xdr:from>
      <xdr:col>41</xdr:col>
      <xdr:colOff>63698</xdr:colOff>
      <xdr:row>0</xdr:row>
      <xdr:rowOff>80962</xdr:rowOff>
    </xdr:from>
    <xdr:to>
      <xdr:col>47</xdr:col>
      <xdr:colOff>5357</xdr:colOff>
      <xdr:row>1</xdr:row>
      <xdr:rowOff>4166</xdr:rowOff>
    </xdr:to>
    <xdr:sp macro="" textlink="">
      <xdr:nvSpPr>
        <xdr:cNvPr id="22" name="四角形: 上の 2 つの角を丸める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5140523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0</xdr:row>
      <xdr:rowOff>76201</xdr:rowOff>
    </xdr:from>
    <xdr:to>
      <xdr:col>13</xdr:col>
      <xdr:colOff>142875</xdr:colOff>
      <xdr:row>1</xdr:row>
      <xdr:rowOff>4763</xdr:rowOff>
    </xdr:to>
    <xdr:sp macro="" textlink="">
      <xdr:nvSpPr>
        <xdr:cNvPr id="3" name="四角形: 上の 2 つの角を丸める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633663" y="76201"/>
          <a:ext cx="690562" cy="319087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13</xdr:col>
      <xdr:colOff>154782</xdr:colOff>
      <xdr:row>0</xdr:row>
      <xdr:rowOff>76201</xdr:rowOff>
    </xdr:from>
    <xdr:to>
      <xdr:col>13</xdr:col>
      <xdr:colOff>839391</xdr:colOff>
      <xdr:row>1</xdr:row>
      <xdr:rowOff>4763</xdr:rowOff>
    </xdr:to>
    <xdr:sp macro="" textlink="">
      <xdr:nvSpPr>
        <xdr:cNvPr id="24" name="四角形: 上の 2 つの角を丸める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2678907" y="76201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男子名簿</a:t>
          </a:r>
        </a:p>
      </xdr:txBody>
    </xdr:sp>
    <xdr:clientData/>
  </xdr:twoCellAnchor>
  <xdr:twoCellAnchor>
    <xdr:from>
      <xdr:col>13</xdr:col>
      <xdr:colOff>854274</xdr:colOff>
      <xdr:row>0</xdr:row>
      <xdr:rowOff>76201</xdr:rowOff>
    </xdr:from>
    <xdr:to>
      <xdr:col>14</xdr:col>
      <xdr:colOff>309562</xdr:colOff>
      <xdr:row>1</xdr:row>
      <xdr:rowOff>4763</xdr:rowOff>
    </xdr:to>
    <xdr:sp macro="" textlink="">
      <xdr:nvSpPr>
        <xdr:cNvPr id="25" name="四角形: 上の 2 つの角を丸める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/>
      </xdr:nvSpPr>
      <xdr:spPr>
        <a:xfrm>
          <a:off x="3378399" y="76201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14</xdr:col>
      <xdr:colOff>321468</xdr:colOff>
      <xdr:row>0</xdr:row>
      <xdr:rowOff>76201</xdr:rowOff>
    </xdr:from>
    <xdr:to>
      <xdr:col>16</xdr:col>
      <xdr:colOff>184546</xdr:colOff>
      <xdr:row>1</xdr:row>
      <xdr:rowOff>4763</xdr:rowOff>
    </xdr:to>
    <xdr:sp macro="" textlink="">
      <xdr:nvSpPr>
        <xdr:cNvPr id="26" name="四角形: 上の 2 つの角を丸める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/>
      </xdr:nvSpPr>
      <xdr:spPr>
        <a:xfrm>
          <a:off x="4074914" y="76201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16</xdr:col>
      <xdr:colOff>199429</xdr:colOff>
      <xdr:row>0</xdr:row>
      <xdr:rowOff>76201</xdr:rowOff>
    </xdr:from>
    <xdr:to>
      <xdr:col>18</xdr:col>
      <xdr:colOff>62507</xdr:colOff>
      <xdr:row>1</xdr:row>
      <xdr:rowOff>4763</xdr:rowOff>
    </xdr:to>
    <xdr:sp macro="" textlink="">
      <xdr:nvSpPr>
        <xdr:cNvPr id="27" name="四角形: 上の 2 つの角を丸める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/>
      </xdr:nvSpPr>
      <xdr:spPr>
        <a:xfrm>
          <a:off x="4774406" y="76201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18</xdr:col>
      <xdr:colOff>74414</xdr:colOff>
      <xdr:row>0</xdr:row>
      <xdr:rowOff>76201</xdr:rowOff>
    </xdr:from>
    <xdr:to>
      <xdr:col>18</xdr:col>
      <xdr:colOff>759023</xdr:colOff>
      <xdr:row>1</xdr:row>
      <xdr:rowOff>4763</xdr:rowOff>
    </xdr:to>
    <xdr:sp macro="" textlink="">
      <xdr:nvSpPr>
        <xdr:cNvPr id="28" name="四角形: 上の 2 つの角を丸める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/>
      </xdr:nvSpPr>
      <xdr:spPr>
        <a:xfrm>
          <a:off x="5470922" y="76201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弁当交通</a:t>
          </a:r>
        </a:p>
      </xdr:txBody>
    </xdr:sp>
    <xdr:clientData/>
  </xdr:twoCellAnchor>
  <xdr:twoCellAnchor>
    <xdr:from>
      <xdr:col>18</xdr:col>
      <xdr:colOff>773906</xdr:colOff>
      <xdr:row>0</xdr:row>
      <xdr:rowOff>76201</xdr:rowOff>
    </xdr:from>
    <xdr:to>
      <xdr:col>24</xdr:col>
      <xdr:colOff>32742</xdr:colOff>
      <xdr:row>1</xdr:row>
      <xdr:rowOff>4763</xdr:rowOff>
    </xdr:to>
    <xdr:sp macro="" textlink="">
      <xdr:nvSpPr>
        <xdr:cNvPr id="29" name="四角形: 上の 2 つの角を丸める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/>
      </xdr:nvSpPr>
      <xdr:spPr>
        <a:xfrm>
          <a:off x="6170414" y="76201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0</xdr:rowOff>
        </xdr:from>
        <xdr:to>
          <xdr:col>10</xdr:col>
          <xdr:colOff>0</xdr:colOff>
          <xdr:row>4</xdr:row>
          <xdr:rowOff>0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</xdr:row>
          <xdr:rowOff>28575</xdr:rowOff>
        </xdr:from>
        <xdr:to>
          <xdr:col>3</xdr:col>
          <xdr:colOff>104775</xdr:colOff>
          <xdr:row>3</xdr:row>
          <xdr:rowOff>228600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28575</xdr:rowOff>
        </xdr:from>
        <xdr:to>
          <xdr:col>7</xdr:col>
          <xdr:colOff>85725</xdr:colOff>
          <xdr:row>3</xdr:row>
          <xdr:rowOff>238125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xmlns="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17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3079" name="Group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xmlns="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18</xdr:row>
          <xdr:rowOff>28575</xdr:rowOff>
        </xdr:from>
        <xdr:to>
          <xdr:col>3</xdr:col>
          <xdr:colOff>104775</xdr:colOff>
          <xdr:row>18</xdr:row>
          <xdr:rowOff>228600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xmlns="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18</xdr:row>
          <xdr:rowOff>28575</xdr:rowOff>
        </xdr:from>
        <xdr:to>
          <xdr:col>7</xdr:col>
          <xdr:colOff>85725</xdr:colOff>
          <xdr:row>18</xdr:row>
          <xdr:rowOff>238125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xmlns="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223837</xdr:colOff>
      <xdr:row>0</xdr:row>
      <xdr:rowOff>76200</xdr:rowOff>
    </xdr:from>
    <xdr:to>
      <xdr:col>13</xdr:col>
      <xdr:colOff>146433</xdr:colOff>
      <xdr:row>1</xdr:row>
      <xdr:rowOff>4167</xdr:rowOff>
    </xdr:to>
    <xdr:sp macro="" textlink="">
      <xdr:nvSpPr>
        <xdr:cNvPr id="8" name="四角形: 上の 2 つの角を丸める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2647950" y="76200"/>
          <a:ext cx="679833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13</xdr:col>
      <xdr:colOff>158340</xdr:colOff>
      <xdr:row>0</xdr:row>
      <xdr:rowOff>76200</xdr:rowOff>
    </xdr:from>
    <xdr:to>
      <xdr:col>13</xdr:col>
      <xdr:colOff>842949</xdr:colOff>
      <xdr:row>1</xdr:row>
      <xdr:rowOff>4167</xdr:rowOff>
    </xdr:to>
    <xdr:sp macro="" textlink="">
      <xdr:nvSpPr>
        <xdr:cNvPr id="9" name="四角形: 上の 2 つの角を丸める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2672940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13</xdr:col>
      <xdr:colOff>857832</xdr:colOff>
      <xdr:row>0</xdr:row>
      <xdr:rowOff>76200</xdr:rowOff>
    </xdr:from>
    <xdr:to>
      <xdr:col>14</xdr:col>
      <xdr:colOff>313716</xdr:colOff>
      <xdr:row>1</xdr:row>
      <xdr:rowOff>4167</xdr:rowOff>
    </xdr:to>
    <xdr:sp macro="" textlink="">
      <xdr:nvSpPr>
        <xdr:cNvPr id="10" name="四角形: 上の 2 つの角を丸める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3372432" y="76200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女子名簿</a:t>
          </a:r>
        </a:p>
      </xdr:txBody>
    </xdr:sp>
    <xdr:clientData/>
  </xdr:twoCellAnchor>
  <xdr:twoCellAnchor>
    <xdr:from>
      <xdr:col>14</xdr:col>
      <xdr:colOff>325622</xdr:colOff>
      <xdr:row>0</xdr:row>
      <xdr:rowOff>76200</xdr:rowOff>
    </xdr:from>
    <xdr:to>
      <xdr:col>16</xdr:col>
      <xdr:colOff>191081</xdr:colOff>
      <xdr:row>1</xdr:row>
      <xdr:rowOff>4167</xdr:rowOff>
    </xdr:to>
    <xdr:sp macro="" textlink="">
      <xdr:nvSpPr>
        <xdr:cNvPr id="11" name="四角形: 上の 2 つの角を丸める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/>
      </xdr:nvSpPr>
      <xdr:spPr>
        <a:xfrm>
          <a:off x="4068947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16</xdr:col>
      <xdr:colOff>205964</xdr:colOff>
      <xdr:row>0</xdr:row>
      <xdr:rowOff>76200</xdr:rowOff>
    </xdr:from>
    <xdr:to>
      <xdr:col>18</xdr:col>
      <xdr:colOff>71423</xdr:colOff>
      <xdr:row>1</xdr:row>
      <xdr:rowOff>4167</xdr:rowOff>
    </xdr:to>
    <xdr:sp macro="" textlink="">
      <xdr:nvSpPr>
        <xdr:cNvPr id="12" name="四角形: 上の 2 つの角を丸める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/>
      </xdr:nvSpPr>
      <xdr:spPr>
        <a:xfrm>
          <a:off x="4768439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18</xdr:col>
      <xdr:colOff>83330</xdr:colOff>
      <xdr:row>0</xdr:row>
      <xdr:rowOff>76200</xdr:rowOff>
    </xdr:from>
    <xdr:to>
      <xdr:col>18</xdr:col>
      <xdr:colOff>767939</xdr:colOff>
      <xdr:row>1</xdr:row>
      <xdr:rowOff>4167</xdr:rowOff>
    </xdr:to>
    <xdr:sp macro="" textlink="">
      <xdr:nvSpPr>
        <xdr:cNvPr id="13" name="四角形: 上の 2 つの角を丸める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/>
      </xdr:nvSpPr>
      <xdr:spPr>
        <a:xfrm>
          <a:off x="5464955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弁当交通</a:t>
          </a:r>
        </a:p>
      </xdr:txBody>
    </xdr:sp>
    <xdr:clientData/>
  </xdr:twoCellAnchor>
  <xdr:twoCellAnchor>
    <xdr:from>
      <xdr:col>18</xdr:col>
      <xdr:colOff>782822</xdr:colOff>
      <xdr:row>0</xdr:row>
      <xdr:rowOff>76200</xdr:rowOff>
    </xdr:from>
    <xdr:to>
      <xdr:col>24</xdr:col>
      <xdr:colOff>48206</xdr:colOff>
      <xdr:row>1</xdr:row>
      <xdr:rowOff>4167</xdr:rowOff>
    </xdr:to>
    <xdr:sp macro="" textlink="">
      <xdr:nvSpPr>
        <xdr:cNvPr id="20" name="四角形: 上の 2 つの角を丸める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/>
      </xdr:nvSpPr>
      <xdr:spPr>
        <a:xfrm>
          <a:off x="6164447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0</xdr:rowOff>
        </xdr:from>
        <xdr:to>
          <xdr:col>10</xdr:col>
          <xdr:colOff>0</xdr:colOff>
          <xdr:row>4</xdr:row>
          <xdr:rowOff>0</xdr:rowOff>
        </xdr:to>
        <xdr:sp macro="" textlink="">
          <xdr:nvSpPr>
            <xdr:cNvPr id="4097" name="Group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17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4100" name="Group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0</xdr:rowOff>
        </xdr:from>
        <xdr:to>
          <xdr:col>10</xdr:col>
          <xdr:colOff>0</xdr:colOff>
          <xdr:row>4</xdr:row>
          <xdr:rowOff>0</xdr:rowOff>
        </xdr:to>
        <xdr:sp macro="" textlink="">
          <xdr:nvSpPr>
            <xdr:cNvPr id="4103" name="Group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xmlns="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</xdr:row>
          <xdr:rowOff>28575</xdr:rowOff>
        </xdr:from>
        <xdr:to>
          <xdr:col>3</xdr:col>
          <xdr:colOff>95250</xdr:colOff>
          <xdr:row>3</xdr:row>
          <xdr:rowOff>238125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xmlns="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28575</xdr:rowOff>
        </xdr:from>
        <xdr:to>
          <xdr:col>7</xdr:col>
          <xdr:colOff>95250</xdr:colOff>
          <xdr:row>3</xdr:row>
          <xdr:rowOff>238125</xdr:rowOff>
        </xdr:to>
        <xdr:sp macro="" textlink="">
          <xdr:nvSpPr>
            <xdr:cNvPr id="4108" name="Option Butto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xmlns="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17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4109" name="Group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xmlns="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17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4110" name="Group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xmlns="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9</xdr:col>
          <xdr:colOff>171450</xdr:colOff>
          <xdr:row>18</xdr:row>
          <xdr:rowOff>247650</xdr:rowOff>
        </xdr:to>
        <xdr:sp macro="" textlink="">
          <xdr:nvSpPr>
            <xdr:cNvPr id="4113" name="Group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xmlns="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18</xdr:row>
          <xdr:rowOff>28575</xdr:rowOff>
        </xdr:from>
        <xdr:to>
          <xdr:col>3</xdr:col>
          <xdr:colOff>76200</xdr:colOff>
          <xdr:row>18</xdr:row>
          <xdr:rowOff>238125</xdr:rowOff>
        </xdr:to>
        <xdr:sp macro="" textlink="">
          <xdr:nvSpPr>
            <xdr:cNvPr id="4114" name="Option Button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xmlns="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18</xdr:row>
          <xdr:rowOff>28575</xdr:rowOff>
        </xdr:from>
        <xdr:to>
          <xdr:col>7</xdr:col>
          <xdr:colOff>104775</xdr:colOff>
          <xdr:row>18</xdr:row>
          <xdr:rowOff>228600</xdr:rowOff>
        </xdr:to>
        <xdr:sp macro="" textlink="">
          <xdr:nvSpPr>
            <xdr:cNvPr id="4115" name="Option Butto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xmlns="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242895</xdr:colOff>
      <xdr:row>0</xdr:row>
      <xdr:rowOff>66675</xdr:rowOff>
    </xdr:from>
    <xdr:to>
      <xdr:col>6</xdr:col>
      <xdr:colOff>289329</xdr:colOff>
      <xdr:row>0</xdr:row>
      <xdr:rowOff>385167</xdr:rowOff>
    </xdr:to>
    <xdr:sp macro="" textlink="">
      <xdr:nvSpPr>
        <xdr:cNvPr id="15" name="四角形: 上の 2 つの角を丸める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957395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6</xdr:col>
      <xdr:colOff>301236</xdr:colOff>
      <xdr:row>0</xdr:row>
      <xdr:rowOff>66675</xdr:rowOff>
    </xdr:from>
    <xdr:to>
      <xdr:col>6</xdr:col>
      <xdr:colOff>985845</xdr:colOff>
      <xdr:row>0</xdr:row>
      <xdr:rowOff>385167</xdr:rowOff>
    </xdr:to>
    <xdr:sp macro="" textlink="">
      <xdr:nvSpPr>
        <xdr:cNvPr id="16" name="四角形: 上の 2 つの角を丸める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2653911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6</xdr:col>
      <xdr:colOff>1000728</xdr:colOff>
      <xdr:row>0</xdr:row>
      <xdr:rowOff>66675</xdr:rowOff>
    </xdr:from>
    <xdr:to>
      <xdr:col>9</xdr:col>
      <xdr:colOff>47037</xdr:colOff>
      <xdr:row>0</xdr:row>
      <xdr:rowOff>385167</xdr:rowOff>
    </xdr:to>
    <xdr:sp macro="" textlink="">
      <xdr:nvSpPr>
        <xdr:cNvPr id="17" name="四角形: 上の 2 つの角を丸める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3353403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9</xdr:col>
      <xdr:colOff>58943</xdr:colOff>
      <xdr:row>0</xdr:row>
      <xdr:rowOff>66675</xdr:rowOff>
    </xdr:from>
    <xdr:to>
      <xdr:col>10</xdr:col>
      <xdr:colOff>333977</xdr:colOff>
      <xdr:row>0</xdr:row>
      <xdr:rowOff>385167</xdr:rowOff>
    </xdr:to>
    <xdr:sp macro="" textlink="">
      <xdr:nvSpPr>
        <xdr:cNvPr id="18" name="四角形: 上の 2 つの角を丸める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4049918" y="66675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保険名簿</a:t>
          </a:r>
        </a:p>
      </xdr:txBody>
    </xdr:sp>
    <xdr:clientData/>
  </xdr:twoCellAnchor>
  <xdr:twoCellAnchor>
    <xdr:from>
      <xdr:col>10</xdr:col>
      <xdr:colOff>348860</xdr:colOff>
      <xdr:row>0</xdr:row>
      <xdr:rowOff>66675</xdr:rowOff>
    </xdr:from>
    <xdr:to>
      <xdr:col>11</xdr:col>
      <xdr:colOff>623894</xdr:colOff>
      <xdr:row>0</xdr:row>
      <xdr:rowOff>385167</xdr:rowOff>
    </xdr:to>
    <xdr:sp macro="" textlink="">
      <xdr:nvSpPr>
        <xdr:cNvPr id="19" name="四角形: 上の 2 つの角を丸める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4749410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11</xdr:col>
      <xdr:colOff>635801</xdr:colOff>
      <xdr:row>0</xdr:row>
      <xdr:rowOff>66675</xdr:rowOff>
    </xdr:from>
    <xdr:to>
      <xdr:col>16</xdr:col>
      <xdr:colOff>25010</xdr:colOff>
      <xdr:row>0</xdr:row>
      <xdr:rowOff>385167</xdr:rowOff>
    </xdr:to>
    <xdr:sp macro="" textlink="">
      <xdr:nvSpPr>
        <xdr:cNvPr id="20" name="四角形: 上の 2 つの角を丸める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5445926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弁当交通</a:t>
          </a:r>
        </a:p>
      </xdr:txBody>
    </xdr:sp>
    <xdr:clientData/>
  </xdr:twoCellAnchor>
  <xdr:twoCellAnchor>
    <xdr:from>
      <xdr:col>16</xdr:col>
      <xdr:colOff>39893</xdr:colOff>
      <xdr:row>0</xdr:row>
      <xdr:rowOff>66675</xdr:rowOff>
    </xdr:from>
    <xdr:to>
      <xdr:col>21</xdr:col>
      <xdr:colOff>105377</xdr:colOff>
      <xdr:row>0</xdr:row>
      <xdr:rowOff>385167</xdr:rowOff>
    </xdr:to>
    <xdr:sp macro="" textlink="">
      <xdr:nvSpPr>
        <xdr:cNvPr id="21" name="四角形: 上の 2 つの角を丸める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/>
      </xdr:nvSpPr>
      <xdr:spPr>
        <a:xfrm>
          <a:off x="6145418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  <xdr:twoCellAnchor>
    <xdr:from>
      <xdr:col>2</xdr:col>
      <xdr:colOff>57060</xdr:colOff>
      <xdr:row>2</xdr:row>
      <xdr:rowOff>85680</xdr:rowOff>
    </xdr:from>
    <xdr:to>
      <xdr:col>6</xdr:col>
      <xdr:colOff>1019610</xdr:colOff>
      <xdr:row>2</xdr:row>
      <xdr:rowOff>105120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1" name="インク 10">
              <a:extLst>
                <a:ext uri="{FF2B5EF4-FFF2-40B4-BE49-F238E27FC236}">
                  <a16:creationId xmlns:a16="http://schemas.microsoft.com/office/drawing/2014/main" xmlns="" id="{00000000-0008-0000-0400-00000B000000}"/>
                </a:ext>
              </a:extLst>
            </xdr14:cNvPr>
            <xdr14:cNvContentPartPr/>
          </xdr14:nvContentPartPr>
          <xdr14:nvPr macro=""/>
          <xdr14:xfrm>
            <a:off x="180885" y="552405"/>
            <a:ext cx="3191400" cy="19440"/>
          </xdr14:xfrm>
        </xdr:contentPart>
      </mc:Choice>
      <mc:Fallback xmlns="">
        <xdr:pic>
          <xdr:nvPicPr>
            <xdr:cNvPr id="11" name="インク 10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33005" y="456285"/>
              <a:ext cx="3287160" cy="2116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1076490</xdr:colOff>
      <xdr:row>2</xdr:row>
      <xdr:rowOff>95400</xdr:rowOff>
    </xdr:from>
    <xdr:to>
      <xdr:col>8</xdr:col>
      <xdr:colOff>124245</xdr:colOff>
      <xdr:row>2</xdr:row>
      <xdr:rowOff>105120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2" name="インク 11">
              <a:extLst>
                <a:ext uri="{FF2B5EF4-FFF2-40B4-BE49-F238E27FC236}">
                  <a16:creationId xmlns:a16="http://schemas.microsoft.com/office/drawing/2014/main" xmlns="" id="{00000000-0008-0000-0400-00000C000000}"/>
                </a:ext>
              </a:extLst>
            </xdr14:cNvPr>
            <xdr14:cNvContentPartPr/>
          </xdr14:nvContentPartPr>
          <xdr14:nvPr macro=""/>
          <xdr14:xfrm>
            <a:off x="3429165" y="562125"/>
            <a:ext cx="276480" cy="9720"/>
          </xdr14:xfrm>
        </xdr:contentPart>
      </mc:Choice>
      <mc:Fallback xmlns="">
        <xdr:pic>
          <xdr:nvPicPr>
            <xdr:cNvPr id="12" name="インク 11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3380925" y="466005"/>
              <a:ext cx="372600" cy="2019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1543050</xdr:colOff>
      <xdr:row>0</xdr:row>
      <xdr:rowOff>80962</xdr:rowOff>
    </xdr:from>
    <xdr:to>
      <xdr:col>7</xdr:col>
      <xdr:colOff>94059</xdr:colOff>
      <xdr:row>1</xdr:row>
      <xdr:rowOff>4166</xdr:rowOff>
    </xdr:to>
    <xdr:sp macro="" textlink="">
      <xdr:nvSpPr>
        <xdr:cNvPr id="8" name="四角形: 上の 2 つの角を丸める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/>
      </xdr:nvSpPr>
      <xdr:spPr>
        <a:xfrm>
          <a:off x="1971675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7</xdr:col>
      <xdr:colOff>105966</xdr:colOff>
      <xdr:row>0</xdr:row>
      <xdr:rowOff>80962</xdr:rowOff>
    </xdr:from>
    <xdr:to>
      <xdr:col>7</xdr:col>
      <xdr:colOff>790575</xdr:colOff>
      <xdr:row>1</xdr:row>
      <xdr:rowOff>4166</xdr:rowOff>
    </xdr:to>
    <xdr:sp macro="" textlink="">
      <xdr:nvSpPr>
        <xdr:cNvPr id="9" name="四角形: 上の 2 つの角を丸める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/>
      </xdr:nvSpPr>
      <xdr:spPr>
        <a:xfrm>
          <a:off x="2668191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7</xdr:col>
      <xdr:colOff>805458</xdr:colOff>
      <xdr:row>0</xdr:row>
      <xdr:rowOff>80962</xdr:rowOff>
    </xdr:from>
    <xdr:to>
      <xdr:col>8</xdr:col>
      <xdr:colOff>204192</xdr:colOff>
      <xdr:row>1</xdr:row>
      <xdr:rowOff>4166</xdr:rowOff>
    </xdr:to>
    <xdr:sp macro="" textlink="">
      <xdr:nvSpPr>
        <xdr:cNvPr id="10" name="四角形: 上の 2 つの角を丸める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/>
      </xdr:nvSpPr>
      <xdr:spPr>
        <a:xfrm>
          <a:off x="3367683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8</xdr:col>
      <xdr:colOff>216098</xdr:colOff>
      <xdr:row>0</xdr:row>
      <xdr:rowOff>80962</xdr:rowOff>
    </xdr:from>
    <xdr:to>
      <xdr:col>9</xdr:col>
      <xdr:colOff>395882</xdr:colOff>
      <xdr:row>1</xdr:row>
      <xdr:rowOff>4166</xdr:rowOff>
    </xdr:to>
    <xdr:sp macro="" textlink="">
      <xdr:nvSpPr>
        <xdr:cNvPr id="11" name="四角形: 上の 2 つの角を丸める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/>
      </xdr:nvSpPr>
      <xdr:spPr>
        <a:xfrm>
          <a:off x="4064198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9</xdr:col>
      <xdr:colOff>410765</xdr:colOff>
      <xdr:row>0</xdr:row>
      <xdr:rowOff>80962</xdr:rowOff>
    </xdr:from>
    <xdr:to>
      <xdr:col>11</xdr:col>
      <xdr:colOff>161924</xdr:colOff>
      <xdr:row>1</xdr:row>
      <xdr:rowOff>4166</xdr:rowOff>
    </xdr:to>
    <xdr:sp macro="" textlink="">
      <xdr:nvSpPr>
        <xdr:cNvPr id="18" name="四角形: 上の 2 つの角を丸める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/>
      </xdr:nvSpPr>
      <xdr:spPr>
        <a:xfrm>
          <a:off x="4763690" y="80962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宿泊名簿</a:t>
          </a:r>
        </a:p>
      </xdr:txBody>
    </xdr:sp>
    <xdr:clientData/>
  </xdr:twoCellAnchor>
  <xdr:twoCellAnchor>
    <xdr:from>
      <xdr:col>11</xdr:col>
      <xdr:colOff>173831</xdr:colOff>
      <xdr:row>0</xdr:row>
      <xdr:rowOff>80962</xdr:rowOff>
    </xdr:from>
    <xdr:to>
      <xdr:col>12</xdr:col>
      <xdr:colOff>391715</xdr:colOff>
      <xdr:row>1</xdr:row>
      <xdr:rowOff>4166</xdr:rowOff>
    </xdr:to>
    <xdr:sp macro="" textlink="">
      <xdr:nvSpPr>
        <xdr:cNvPr id="19" name="四角形: 上の 2 つの角を丸める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/>
      </xdr:nvSpPr>
      <xdr:spPr>
        <a:xfrm>
          <a:off x="5460206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弁当交通</a:t>
          </a:r>
        </a:p>
      </xdr:txBody>
    </xdr:sp>
    <xdr:clientData/>
  </xdr:twoCellAnchor>
  <xdr:twoCellAnchor>
    <xdr:from>
      <xdr:col>12</xdr:col>
      <xdr:colOff>406598</xdr:colOff>
      <xdr:row>0</xdr:row>
      <xdr:rowOff>80962</xdr:rowOff>
    </xdr:from>
    <xdr:to>
      <xdr:col>14</xdr:col>
      <xdr:colOff>157757</xdr:colOff>
      <xdr:row>1</xdr:row>
      <xdr:rowOff>4166</xdr:rowOff>
    </xdr:to>
    <xdr:sp macro="" textlink="">
      <xdr:nvSpPr>
        <xdr:cNvPr id="20" name="四角形: 上の 2 つの角を丸める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/>
      </xdr:nvSpPr>
      <xdr:spPr>
        <a:xfrm>
          <a:off x="6159698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80368</xdr:colOff>
      <xdr:row>0</xdr:row>
      <xdr:rowOff>71438</xdr:rowOff>
    </xdr:from>
    <xdr:to>
      <xdr:col>21</xdr:col>
      <xdr:colOff>22027</xdr:colOff>
      <xdr:row>0</xdr:row>
      <xdr:rowOff>389930</xdr:rowOff>
    </xdr:to>
    <xdr:sp macro="" textlink="">
      <xdr:nvSpPr>
        <xdr:cNvPr id="12" name="四角形: 上の 2 つの角を丸める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/>
      </xdr:nvSpPr>
      <xdr:spPr>
        <a:xfrm>
          <a:off x="1937743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21</xdr:col>
      <xdr:colOff>33934</xdr:colOff>
      <xdr:row>0</xdr:row>
      <xdr:rowOff>71438</xdr:rowOff>
    </xdr:from>
    <xdr:to>
      <xdr:col>26</xdr:col>
      <xdr:colOff>99418</xdr:colOff>
      <xdr:row>0</xdr:row>
      <xdr:rowOff>389930</xdr:rowOff>
    </xdr:to>
    <xdr:sp macro="" textlink="">
      <xdr:nvSpPr>
        <xdr:cNvPr id="13" name="四角形: 上の 2 つの角を丸める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/>
      </xdr:nvSpPr>
      <xdr:spPr>
        <a:xfrm>
          <a:off x="2634259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26</xdr:col>
      <xdr:colOff>114301</xdr:colOff>
      <xdr:row>0</xdr:row>
      <xdr:rowOff>71438</xdr:rowOff>
    </xdr:from>
    <xdr:to>
      <xdr:col>32</xdr:col>
      <xdr:colOff>55960</xdr:colOff>
      <xdr:row>0</xdr:row>
      <xdr:rowOff>389930</xdr:rowOff>
    </xdr:to>
    <xdr:sp macro="" textlink="">
      <xdr:nvSpPr>
        <xdr:cNvPr id="14" name="四角形: 上の 2 つの角を丸める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/>
      </xdr:nvSpPr>
      <xdr:spPr>
        <a:xfrm>
          <a:off x="3333751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32</xdr:col>
      <xdr:colOff>67866</xdr:colOff>
      <xdr:row>0</xdr:row>
      <xdr:rowOff>71438</xdr:rowOff>
    </xdr:from>
    <xdr:to>
      <xdr:col>38</xdr:col>
      <xdr:colOff>9525</xdr:colOff>
      <xdr:row>0</xdr:row>
      <xdr:rowOff>389930</xdr:rowOff>
    </xdr:to>
    <xdr:sp macro="" textlink="">
      <xdr:nvSpPr>
        <xdr:cNvPr id="15" name="四角形: 上の 2 つの角を丸める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/>
      </xdr:nvSpPr>
      <xdr:spPr>
        <a:xfrm>
          <a:off x="4030266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38</xdr:col>
      <xdr:colOff>24408</xdr:colOff>
      <xdr:row>0</xdr:row>
      <xdr:rowOff>71438</xdr:rowOff>
    </xdr:from>
    <xdr:to>
      <xdr:col>43</xdr:col>
      <xdr:colOff>89892</xdr:colOff>
      <xdr:row>0</xdr:row>
      <xdr:rowOff>389930</xdr:rowOff>
    </xdr:to>
    <xdr:sp macro="" textlink="">
      <xdr:nvSpPr>
        <xdr:cNvPr id="16" name="四角形: 上の 2 つの角を丸める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/>
      </xdr:nvSpPr>
      <xdr:spPr>
        <a:xfrm>
          <a:off x="4729758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43</xdr:col>
      <xdr:colOff>101799</xdr:colOff>
      <xdr:row>0</xdr:row>
      <xdr:rowOff>71438</xdr:rowOff>
    </xdr:from>
    <xdr:to>
      <xdr:col>49</xdr:col>
      <xdr:colOff>43458</xdr:colOff>
      <xdr:row>0</xdr:row>
      <xdr:rowOff>389930</xdr:rowOff>
    </xdr:to>
    <xdr:sp macro="" textlink="">
      <xdr:nvSpPr>
        <xdr:cNvPr id="17" name="四角形: 上の 2 つの角を丸める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/>
      </xdr:nvSpPr>
      <xdr:spPr>
        <a:xfrm>
          <a:off x="5426274" y="71438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弁当交通</a:t>
          </a:r>
        </a:p>
      </xdr:txBody>
    </xdr:sp>
    <xdr:clientData/>
  </xdr:twoCellAnchor>
  <xdr:twoCellAnchor>
    <xdr:from>
      <xdr:col>49</xdr:col>
      <xdr:colOff>58341</xdr:colOff>
      <xdr:row>0</xdr:row>
      <xdr:rowOff>71438</xdr:rowOff>
    </xdr:from>
    <xdr:to>
      <xdr:col>55</xdr:col>
      <xdr:colOff>0</xdr:colOff>
      <xdr:row>0</xdr:row>
      <xdr:rowOff>389930</xdr:rowOff>
    </xdr:to>
    <xdr:sp macro="" textlink="">
      <xdr:nvSpPr>
        <xdr:cNvPr id="20" name="四角形: 上の 2 つの角を丸める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/>
      </xdr:nvSpPr>
      <xdr:spPr>
        <a:xfrm>
          <a:off x="6125766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2</xdr:row>
      <xdr:rowOff>114300</xdr:rowOff>
    </xdr:from>
    <xdr:to>
      <xdr:col>26</xdr:col>
      <xdr:colOff>117475</xdr:colOff>
      <xdr:row>4</xdr:row>
      <xdr:rowOff>25400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/>
      </xdr:nvSpPr>
      <xdr:spPr>
        <a:xfrm>
          <a:off x="2533650" y="666750"/>
          <a:ext cx="1793875" cy="292100"/>
        </a:xfrm>
        <a:prstGeom prst="wedgeRectCallout">
          <a:avLst>
            <a:gd name="adj1" fmla="val 65461"/>
            <a:gd name="adj2" fmla="val 1902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日付を入力してください</a:t>
          </a:r>
        </a:p>
      </xdr:txBody>
    </xdr:sp>
    <xdr:clientData fPrintsWithSheet="0"/>
  </xdr:twoCellAnchor>
  <xdr:twoCellAnchor>
    <xdr:from>
      <xdr:col>11</xdr:col>
      <xdr:colOff>152419</xdr:colOff>
      <xdr:row>0</xdr:row>
      <xdr:rowOff>76200</xdr:rowOff>
    </xdr:from>
    <xdr:to>
      <xdr:col>16</xdr:col>
      <xdr:colOff>27403</xdr:colOff>
      <xdr:row>1</xdr:row>
      <xdr:rowOff>4167</xdr:rowOff>
    </xdr:to>
    <xdr:sp macro="" textlink="">
      <xdr:nvSpPr>
        <xdr:cNvPr id="9" name="四角形: 上の 2 つの角を丸める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/>
      </xdr:nvSpPr>
      <xdr:spPr>
        <a:xfrm>
          <a:off x="1933594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16</xdr:col>
      <xdr:colOff>39310</xdr:colOff>
      <xdr:row>0</xdr:row>
      <xdr:rowOff>76200</xdr:rowOff>
    </xdr:from>
    <xdr:to>
      <xdr:col>20</xdr:col>
      <xdr:colOff>76219</xdr:colOff>
      <xdr:row>1</xdr:row>
      <xdr:rowOff>4167</xdr:rowOff>
    </xdr:to>
    <xdr:sp macro="" textlink="">
      <xdr:nvSpPr>
        <xdr:cNvPr id="16" name="四角形: 上の 2 つの角を丸める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/>
      </xdr:nvSpPr>
      <xdr:spPr>
        <a:xfrm>
          <a:off x="2630110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20</xdr:col>
      <xdr:colOff>91102</xdr:colOff>
      <xdr:row>0</xdr:row>
      <xdr:rowOff>76200</xdr:rowOff>
    </xdr:from>
    <xdr:to>
      <xdr:col>24</xdr:col>
      <xdr:colOff>128011</xdr:colOff>
      <xdr:row>1</xdr:row>
      <xdr:rowOff>4167</xdr:rowOff>
    </xdr:to>
    <xdr:sp macro="" textlink="">
      <xdr:nvSpPr>
        <xdr:cNvPr id="17" name="四角形: 上の 2 つの角を丸める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/>
      </xdr:nvSpPr>
      <xdr:spPr>
        <a:xfrm>
          <a:off x="3329602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24</xdr:col>
      <xdr:colOff>139917</xdr:colOff>
      <xdr:row>0</xdr:row>
      <xdr:rowOff>76200</xdr:rowOff>
    </xdr:from>
    <xdr:to>
      <xdr:col>29</xdr:col>
      <xdr:colOff>14901</xdr:colOff>
      <xdr:row>1</xdr:row>
      <xdr:rowOff>4167</xdr:rowOff>
    </xdr:to>
    <xdr:sp macro="" textlink="">
      <xdr:nvSpPr>
        <xdr:cNvPr id="18" name="四角形: 上の 2 つの角を丸める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/>
      </xdr:nvSpPr>
      <xdr:spPr>
        <a:xfrm>
          <a:off x="4026117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29</xdr:col>
      <xdr:colOff>29784</xdr:colOff>
      <xdr:row>0</xdr:row>
      <xdr:rowOff>76200</xdr:rowOff>
    </xdr:from>
    <xdr:to>
      <xdr:col>33</xdr:col>
      <xdr:colOff>66693</xdr:colOff>
      <xdr:row>1</xdr:row>
      <xdr:rowOff>4167</xdr:rowOff>
    </xdr:to>
    <xdr:sp macro="" textlink="">
      <xdr:nvSpPr>
        <xdr:cNvPr id="19" name="四角形: 上の 2 つの角を丸める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/>
      </xdr:nvSpPr>
      <xdr:spPr>
        <a:xfrm>
          <a:off x="4725609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33</xdr:col>
      <xdr:colOff>78600</xdr:colOff>
      <xdr:row>0</xdr:row>
      <xdr:rowOff>76200</xdr:rowOff>
    </xdr:from>
    <xdr:to>
      <xdr:col>37</xdr:col>
      <xdr:colOff>115509</xdr:colOff>
      <xdr:row>1</xdr:row>
      <xdr:rowOff>4167</xdr:rowOff>
    </xdr:to>
    <xdr:sp macro="" textlink="">
      <xdr:nvSpPr>
        <xdr:cNvPr id="20" name="四角形: 上の 2 つの角を丸める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/>
      </xdr:nvSpPr>
      <xdr:spPr>
        <a:xfrm>
          <a:off x="5422125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弁当交通</a:t>
          </a:r>
        </a:p>
      </xdr:txBody>
    </xdr:sp>
    <xdr:clientData/>
  </xdr:twoCellAnchor>
  <xdr:twoCellAnchor>
    <xdr:from>
      <xdr:col>37</xdr:col>
      <xdr:colOff>130392</xdr:colOff>
      <xdr:row>0</xdr:row>
      <xdr:rowOff>76200</xdr:rowOff>
    </xdr:from>
    <xdr:to>
      <xdr:col>42</xdr:col>
      <xdr:colOff>5376</xdr:colOff>
      <xdr:row>1</xdr:row>
      <xdr:rowOff>4167</xdr:rowOff>
    </xdr:to>
    <xdr:sp macro="" textlink="">
      <xdr:nvSpPr>
        <xdr:cNvPr id="21" name="四角形: 上の 2 つの角を丸める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/>
      </xdr:nvSpPr>
      <xdr:spPr>
        <a:xfrm>
          <a:off x="6121617" y="76200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申込書</a:t>
          </a: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61.2556" units="1/cm"/>
          <inkml:channelProperty channel="Y" name="resolution" value="61.44" units="1/cm"/>
          <inkml:channelProperty channel="T" name="resolution" value="1" units="1/dev"/>
        </inkml:channelProperties>
      </inkml:inkSource>
      <inkml:timestamp xml:id="ts0" timeString="2019-10-09T05:20:08.533"/>
    </inkml:context>
    <inkml:brush xml:id="br0">
      <inkml:brushProperty name="width" value="0.26667" units="cm"/>
      <inkml:brushProperty name="height" value="0.53333" units="cm"/>
      <inkml:brushProperty name="color" value="#FFFF00"/>
      <inkml:brushProperty name="tip" value="rectangle"/>
      <inkml:brushProperty name="rasterOp" value="maskPen"/>
    </inkml:brush>
  </inkml:definitions>
  <inkml:trace contextRef="#ctx0" brushRef="#br0">0 2 0,'27'0'313,"-1"0"-282,1 0-16,-1 0 1,1 0-16,-1 0 16,0 0-1,1 0 32,-1 0-31,1 0 15,26 0-15,-27 0-16,1 0 15,-1 0 1,1 0 0,-1 0-1,0 0-15,1 0 16,26 0-1,-27 0 1,27 0 0,0 0-16,0 0 15,-26 0 1,-1 0 0,0 0-16,1 0 31,52 0-31,-52 0 15,-1 0 1,27 0-16,-26 0 16,-1 0-16,27 0 15,-27 0 1,1 0 0,-1 0-1,27 0 16,0 0-31,-26 0 16,-1 0 0,1 0-16,-1 0 15,0 0 17,1 0-32,26 0 15,-27 0 1,1 0-16,-1 0 15,1 0 1,52 0 0,-53 0-1,1 0-15,52 0 16,-26 0-16,-26 0 16,-1 0 15,54 0-31,-54 0 15,27 0 1,-27 0-16,1 0 16,52 0-16,1 0 15,-28 0-15,-25 0 16,-1 0-16,1 0 16,-1 0-1,1 0 1,-1 0-1,27 0-15,-26 0 16,26 0-16,-1 0 16,1 0-16,-26 0 15,-1 0 1,1 0-16,-1 0 16,27 0-1,-26 0-15,-1 0 16,0 0-16,54 0 15,-1 0-15,1 0 16,-1 0-16,0 0 16,-26 0-16,-26 0 15,-1 0-15,1 0 16,-1 0-16,27 0 16,-27 0-16,1 0 15,26 0-15,-27 0 16,1 0-1,-1 0 1,1 0 0,26 0-1,-27 0-15,1 0 16,25 0-16,1 0 16,0 0-16,-26 0 15,26 0-15,-27 0 16,1 0 15,-1 0 0,0 0-15,1 0 0,-1 0 15,1 0-16,-1 0 1,1 0 0,-1 0-1,1 0 17,-1 0-32,1 0 31,26 0-31,-1 0 15,1 0-15,-26 0 16,26 0-16,0 0 16,26 0-16,-26 0 15,-27 0-15,27 0 16,-26 0-16,-1 0 16,27 0-16,-26 26 15,26 1-15,-27-27 16,0 0 15,1 0-15,-1 0 15,1 0-15,26 0-16,-27 0 15,27 0-15,-26 0 16,-1 0-16,0 0 15,1 0 1,26 0 15,0 0-31,-27 0 16,1 0 0,-1 0-1,1 0-15,26 0 16,-27 0-16,27 0 15,0 0-15,0 0 16,-27 0-16,27 0 16,-26 0-16,25 0 15,1 0 1,-26 0 0,26 0-1,-27 0 1,1 0-1,-1 0-15,27 0 16,0 0-16,0 0 16,-27 0-16,27 0 15,-26 0-15,26 0 16,-27 0 0,1 0 30,-1 0-46,0 0 16,1 0 0,26 0-16,-27 0 15,54 0-15,-54 0 16,1 0 0,-1 0-16,1 0 15,-1 0 1,0 0-1,1 0 1,26 0-16,-27 0 16,1 0 15,-1 0 0,1 0-15,-1 0-1,1 0-15,-1 0 16,0 0 0,1 0 15,-1 0-15,1 0-1,-1 0 1,1 0-1,-1 0 17,1 0-32,-1 0 15,1 0 1,-1 0 0,1 0-1,-1 0 1,0 0 15,1 0-15,-1 0-1,1 0-15,-1 0 16,1 0 0,-1 0 15,1 0-16,-1 0 17,1 0-17,-1 0 17,0 0-17,1 0-15,26 0 16,-27 0-16,1 0 15,-1 0 17,1 0-17,-1 0 17,1 0 14,-1 0 1,1 0 0,-1 0-16,0 0 1,1 0-1,-1 0-31,1 0 31,-1 0 0,1 0 48,-1 0-64,1 0 1,-1 0 15,1 0-15,-1 0-1,0 0 32,1 0 125,-1 0-109,1 0-17,-1 0 95,1 0 140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61.2556" units="1/cm"/>
          <inkml:channelProperty channel="Y" name="resolution" value="61.44" units="1/cm"/>
          <inkml:channelProperty channel="T" name="resolution" value="1" units="1/dev"/>
        </inkml:channelProperties>
      </inkml:inkSource>
      <inkml:timestamp xml:id="ts0" timeString="2019-10-09T05:22:12.276"/>
    </inkml:context>
    <inkml:brush xml:id="br0">
      <inkml:brushProperty name="width" value="0.26667" units="cm"/>
      <inkml:brushProperty name="height" value="0.53333" units="cm"/>
      <inkml:brushProperty name="color" value="#FFFF00"/>
      <inkml:brushProperty name="tip" value="rectangle"/>
      <inkml:brushProperty name="rasterOp" value="maskPen"/>
    </inkml:brush>
  </inkml:definitions>
  <inkml:trace contextRef="#ctx0" brushRef="#br0">0 26 0,'26'0'281,"0"0"-234,1 0-31,-27-26-1,26 26-15,1 0 32,26 0-17,-27 0-15,1 0 16,-1 0-1,27 0-15,-27 0 16,1 0-16,-1 0 16,1 0-16,-1 0 15,1 0 1,-1 0 46,1 0-30,-1 0-17,1 0 1,-1 0 0,1 0 15,-1 0-31,0 0 94,1 0-16,-1 0 0,1 0-47</inkml:trace>
</inkml: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U310"/>
  <sheetViews>
    <sheetView showGridLines="0" showRowColHeaders="0" workbookViewId="0">
      <pane xSplit="44" ySplit="23" topLeftCell="AS24" activePane="bottomRight" state="frozen"/>
      <selection pane="topRight" activeCell="AS1" sqref="AS1"/>
      <selection pane="bottomLeft" activeCell="A24" sqref="A24"/>
      <selection pane="bottomRight" activeCell="B2" sqref="B2:AR3"/>
    </sheetView>
  </sheetViews>
  <sheetFormatPr defaultColWidth="0" defaultRowHeight="13.5" zeroHeight="1" x14ac:dyDescent="0.4"/>
  <cols>
    <col min="1" max="1" width="0.5" style="1" customWidth="1"/>
    <col min="2" max="44" width="1.625" style="1" customWidth="1"/>
    <col min="45" max="45" width="0.5" style="1" customWidth="1"/>
    <col min="46" max="99" width="1.625" style="1" hidden="1" customWidth="1"/>
    <col min="100" max="16384" width="8.625" style="1" hidden="1"/>
  </cols>
  <sheetData>
    <row r="1" spans="2:44" ht="3.4" customHeight="1" x14ac:dyDescent="0.4"/>
    <row r="2" spans="2:44" ht="9.9499999999999993" customHeight="1" x14ac:dyDescent="0.4">
      <c r="B2" s="278" t="s">
        <v>294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9"/>
    </row>
    <row r="3" spans="2:44" ht="9.9499999999999993" customHeight="1" x14ac:dyDescent="0.4"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9"/>
    </row>
    <row r="4" spans="2:44" ht="9.9499999999999993" customHeight="1" thickBot="1" x14ac:dyDescent="0.4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9"/>
    </row>
    <row r="5" spans="2:44" ht="9.9499999999999993" customHeight="1" x14ac:dyDescent="0.4">
      <c r="B5" s="4"/>
      <c r="C5" s="4"/>
      <c r="D5" s="267" t="s">
        <v>25</v>
      </c>
      <c r="E5" s="267"/>
      <c r="F5" s="267"/>
      <c r="G5" s="267"/>
      <c r="H5" s="267"/>
      <c r="I5" s="4"/>
      <c r="J5" s="282" t="s">
        <v>444</v>
      </c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4"/>
      <c r="AP5" s="4"/>
      <c r="AQ5" s="4"/>
      <c r="AR5" s="9"/>
    </row>
    <row r="6" spans="2:44" ht="9.9499999999999993" customHeight="1" x14ac:dyDescent="0.4">
      <c r="B6" s="4"/>
      <c r="C6" s="4"/>
      <c r="D6" s="267"/>
      <c r="E6" s="267"/>
      <c r="F6" s="267"/>
      <c r="G6" s="267"/>
      <c r="H6" s="267"/>
      <c r="I6" s="4"/>
      <c r="J6" s="285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7"/>
      <c r="AP6" s="4"/>
      <c r="AQ6" s="4"/>
      <c r="AR6" s="9"/>
    </row>
    <row r="7" spans="2:44" ht="9.9499999999999993" customHeight="1" x14ac:dyDescent="0.4">
      <c r="B7" s="4"/>
      <c r="C7" s="4"/>
      <c r="D7" s="267"/>
      <c r="E7" s="267"/>
      <c r="F7" s="267"/>
      <c r="G7" s="267"/>
      <c r="H7" s="267"/>
      <c r="I7" s="4"/>
      <c r="J7" s="285" t="s">
        <v>445</v>
      </c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7"/>
      <c r="AP7" s="4"/>
      <c r="AQ7" s="4"/>
      <c r="AR7" s="9"/>
    </row>
    <row r="8" spans="2:44" ht="9.9499999999999993" customHeight="1" thickBot="1" x14ac:dyDescent="0.45">
      <c r="B8" s="4"/>
      <c r="C8" s="4"/>
      <c r="D8" s="267"/>
      <c r="E8" s="267"/>
      <c r="F8" s="267"/>
      <c r="G8" s="267"/>
      <c r="H8" s="267"/>
      <c r="I8" s="4"/>
      <c r="J8" s="288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90"/>
      <c r="AP8" s="4"/>
      <c r="AQ8" s="4"/>
      <c r="AR8" s="9"/>
    </row>
    <row r="9" spans="2:44" ht="9.9499999999999993" customHeight="1" thickBot="1" x14ac:dyDescent="0.4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9"/>
    </row>
    <row r="10" spans="2:44" ht="9.9499999999999993" customHeight="1" x14ac:dyDescent="0.4">
      <c r="B10" s="4"/>
      <c r="C10" s="4"/>
      <c r="D10" s="267" t="s">
        <v>85</v>
      </c>
      <c r="E10" s="267"/>
      <c r="F10" s="267"/>
      <c r="G10" s="267"/>
      <c r="H10" s="267"/>
      <c r="I10" s="4"/>
      <c r="J10" s="263" t="s">
        <v>234</v>
      </c>
      <c r="K10" s="280"/>
      <c r="L10" s="280"/>
      <c r="M10" s="280"/>
      <c r="N10" s="280"/>
      <c r="O10" s="280"/>
      <c r="P10" s="280"/>
      <c r="Q10" s="280"/>
      <c r="R10" s="280"/>
      <c r="S10" s="280"/>
      <c r="T10" s="264"/>
      <c r="U10" s="4"/>
      <c r="V10" s="274" t="s">
        <v>157</v>
      </c>
      <c r="W10" s="274"/>
      <c r="X10" s="274"/>
      <c r="Y10" s="275"/>
      <c r="Z10" s="268">
        <v>5000</v>
      </c>
      <c r="AA10" s="269"/>
      <c r="AB10" s="269"/>
      <c r="AC10" s="269"/>
      <c r="AD10" s="270"/>
      <c r="AE10" s="267" t="s">
        <v>84</v>
      </c>
      <c r="AF10" s="267"/>
      <c r="AG10" s="274" t="s">
        <v>326</v>
      </c>
      <c r="AH10" s="274"/>
      <c r="AI10" s="274"/>
      <c r="AJ10" s="275"/>
      <c r="AK10" s="268">
        <v>500</v>
      </c>
      <c r="AL10" s="269"/>
      <c r="AM10" s="269"/>
      <c r="AN10" s="269"/>
      <c r="AO10" s="270"/>
      <c r="AP10" s="267" t="s">
        <v>84</v>
      </c>
      <c r="AQ10" s="267"/>
      <c r="AR10" s="9"/>
    </row>
    <row r="11" spans="2:44" ht="9.9499999999999993" customHeight="1" thickBot="1" x14ac:dyDescent="0.45">
      <c r="B11" s="4"/>
      <c r="C11" s="4"/>
      <c r="D11" s="267"/>
      <c r="E11" s="267"/>
      <c r="F11" s="267"/>
      <c r="G11" s="267"/>
      <c r="H11" s="267"/>
      <c r="I11" s="4"/>
      <c r="J11" s="265"/>
      <c r="K11" s="281"/>
      <c r="L11" s="281"/>
      <c r="M11" s="281"/>
      <c r="N11" s="281"/>
      <c r="O11" s="281"/>
      <c r="P11" s="281"/>
      <c r="Q11" s="281"/>
      <c r="R11" s="281"/>
      <c r="S11" s="281"/>
      <c r="T11" s="266"/>
      <c r="U11" s="4"/>
      <c r="V11" s="274"/>
      <c r="W11" s="274"/>
      <c r="X11" s="274"/>
      <c r="Y11" s="275"/>
      <c r="Z11" s="271"/>
      <c r="AA11" s="272"/>
      <c r="AB11" s="272"/>
      <c r="AC11" s="272"/>
      <c r="AD11" s="273"/>
      <c r="AE11" s="267"/>
      <c r="AF11" s="267"/>
      <c r="AG11" s="274"/>
      <c r="AH11" s="274"/>
      <c r="AI11" s="274"/>
      <c r="AJ11" s="275"/>
      <c r="AK11" s="271"/>
      <c r="AL11" s="272"/>
      <c r="AM11" s="272"/>
      <c r="AN11" s="272"/>
      <c r="AO11" s="273"/>
      <c r="AP11" s="267"/>
      <c r="AQ11" s="267"/>
      <c r="AR11" s="9"/>
    </row>
    <row r="12" spans="2:44" ht="9.9499999999999993" customHeight="1" thickBot="1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/>
    </row>
    <row r="13" spans="2:44" ht="9.9499999999999993" customHeight="1" x14ac:dyDescent="0.4">
      <c r="B13" s="4"/>
      <c r="C13" s="4"/>
      <c r="D13" s="267" t="s">
        <v>20</v>
      </c>
      <c r="E13" s="267"/>
      <c r="F13" s="267"/>
      <c r="G13" s="267"/>
      <c r="H13" s="267"/>
      <c r="I13" s="4"/>
      <c r="J13" s="267" t="s">
        <v>446</v>
      </c>
      <c r="K13" s="267"/>
      <c r="L13" s="267"/>
      <c r="M13" s="263" t="s">
        <v>447</v>
      </c>
      <c r="N13" s="264"/>
      <c r="O13" s="267" t="s">
        <v>21</v>
      </c>
      <c r="P13" s="267"/>
      <c r="Q13" s="263">
        <v>12</v>
      </c>
      <c r="R13" s="264"/>
      <c r="S13" s="267" t="s">
        <v>22</v>
      </c>
      <c r="T13" s="267"/>
      <c r="U13" s="263">
        <v>25</v>
      </c>
      <c r="V13" s="264"/>
      <c r="W13" s="267" t="s">
        <v>23</v>
      </c>
      <c r="X13" s="267"/>
      <c r="Y13" s="267" t="s">
        <v>24</v>
      </c>
      <c r="Z13" s="267"/>
      <c r="AA13" s="263">
        <v>12</v>
      </c>
      <c r="AB13" s="264"/>
      <c r="AC13" s="267" t="s">
        <v>22</v>
      </c>
      <c r="AD13" s="267"/>
      <c r="AE13" s="263">
        <v>28</v>
      </c>
      <c r="AF13" s="264"/>
      <c r="AG13" s="267" t="s">
        <v>23</v>
      </c>
      <c r="AH13" s="267"/>
      <c r="AI13" s="4"/>
      <c r="AJ13" s="4"/>
      <c r="AK13" s="4"/>
      <c r="AL13" s="4"/>
      <c r="AM13" s="4"/>
      <c r="AN13" s="4"/>
      <c r="AO13" s="4"/>
      <c r="AP13" s="4"/>
      <c r="AQ13" s="4"/>
      <c r="AR13" s="9"/>
    </row>
    <row r="14" spans="2:44" ht="9.9499999999999993" customHeight="1" thickBot="1" x14ac:dyDescent="0.45">
      <c r="B14" s="4"/>
      <c r="C14" s="4"/>
      <c r="D14" s="267"/>
      <c r="E14" s="267"/>
      <c r="F14" s="267"/>
      <c r="G14" s="267"/>
      <c r="H14" s="267"/>
      <c r="I14" s="4"/>
      <c r="J14" s="267"/>
      <c r="K14" s="267"/>
      <c r="L14" s="267"/>
      <c r="M14" s="265"/>
      <c r="N14" s="266"/>
      <c r="O14" s="267"/>
      <c r="P14" s="267"/>
      <c r="Q14" s="265"/>
      <c r="R14" s="266"/>
      <c r="S14" s="267"/>
      <c r="T14" s="267"/>
      <c r="U14" s="265"/>
      <c r="V14" s="266"/>
      <c r="W14" s="267"/>
      <c r="X14" s="267"/>
      <c r="Y14" s="267"/>
      <c r="Z14" s="267"/>
      <c r="AA14" s="265"/>
      <c r="AB14" s="266"/>
      <c r="AC14" s="267"/>
      <c r="AD14" s="267"/>
      <c r="AE14" s="265"/>
      <c r="AF14" s="266"/>
      <c r="AG14" s="267"/>
      <c r="AH14" s="267"/>
      <c r="AI14" s="4"/>
      <c r="AJ14" s="4"/>
      <c r="AK14" s="4"/>
      <c r="AL14" s="4"/>
      <c r="AM14" s="4"/>
      <c r="AN14" s="4"/>
      <c r="AO14" s="4"/>
      <c r="AP14" s="4"/>
      <c r="AQ14" s="4"/>
      <c r="AR14" s="9"/>
    </row>
    <row r="15" spans="2:44" ht="9.9499999999999993" customHeight="1" thickBot="1" x14ac:dyDescent="0.4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9"/>
    </row>
    <row r="16" spans="2:44" ht="9.9499999999999993" customHeight="1" x14ac:dyDescent="0.4">
      <c r="B16" s="4"/>
      <c r="C16" s="4"/>
      <c r="D16" s="267" t="s">
        <v>79</v>
      </c>
      <c r="E16" s="267"/>
      <c r="F16" s="267"/>
      <c r="G16" s="267"/>
      <c r="H16" s="267"/>
      <c r="I16" s="4"/>
      <c r="J16" s="267" t="s">
        <v>80</v>
      </c>
      <c r="K16" s="267"/>
      <c r="L16" s="267"/>
      <c r="M16" s="267"/>
      <c r="N16" s="267"/>
      <c r="O16" s="4"/>
      <c r="P16" s="257">
        <v>6500</v>
      </c>
      <c r="Q16" s="258"/>
      <c r="R16" s="258"/>
      <c r="S16" s="258"/>
      <c r="T16" s="259"/>
      <c r="U16" s="267" t="s">
        <v>84</v>
      </c>
      <c r="V16" s="267"/>
      <c r="W16" s="4"/>
      <c r="X16" s="4"/>
      <c r="Y16" s="4"/>
      <c r="Z16" s="267" t="s">
        <v>81</v>
      </c>
      <c r="AA16" s="267"/>
      <c r="AB16" s="267"/>
      <c r="AC16" s="267"/>
      <c r="AD16" s="267"/>
      <c r="AE16" s="4"/>
      <c r="AF16" s="257">
        <v>5500</v>
      </c>
      <c r="AG16" s="258"/>
      <c r="AH16" s="258"/>
      <c r="AI16" s="258"/>
      <c r="AJ16" s="259"/>
      <c r="AK16" s="267" t="s">
        <v>84</v>
      </c>
      <c r="AL16" s="267"/>
      <c r="AM16" s="4"/>
      <c r="AN16" s="4"/>
      <c r="AO16" s="4"/>
      <c r="AP16" s="4"/>
      <c r="AQ16" s="4"/>
      <c r="AR16" s="9"/>
    </row>
    <row r="17" spans="2:44" ht="9.9499999999999993" customHeight="1" thickBot="1" x14ac:dyDescent="0.45">
      <c r="B17" s="4"/>
      <c r="C17" s="4"/>
      <c r="D17" s="267"/>
      <c r="E17" s="267"/>
      <c r="F17" s="267"/>
      <c r="G17" s="267"/>
      <c r="H17" s="267"/>
      <c r="I17" s="4"/>
      <c r="J17" s="267"/>
      <c r="K17" s="267"/>
      <c r="L17" s="267"/>
      <c r="M17" s="267"/>
      <c r="N17" s="267"/>
      <c r="O17" s="4"/>
      <c r="P17" s="260"/>
      <c r="Q17" s="261"/>
      <c r="R17" s="261"/>
      <c r="S17" s="261"/>
      <c r="T17" s="262"/>
      <c r="U17" s="267"/>
      <c r="V17" s="267"/>
      <c r="W17" s="4"/>
      <c r="X17" s="4"/>
      <c r="Y17" s="4"/>
      <c r="Z17" s="267"/>
      <c r="AA17" s="267"/>
      <c r="AB17" s="267"/>
      <c r="AC17" s="267"/>
      <c r="AD17" s="267"/>
      <c r="AE17" s="4"/>
      <c r="AF17" s="260"/>
      <c r="AG17" s="261"/>
      <c r="AH17" s="261"/>
      <c r="AI17" s="261"/>
      <c r="AJ17" s="262"/>
      <c r="AK17" s="267"/>
      <c r="AL17" s="267"/>
      <c r="AM17" s="4"/>
      <c r="AN17" s="4"/>
      <c r="AO17" s="4"/>
      <c r="AP17" s="4"/>
      <c r="AQ17" s="4"/>
      <c r="AR17" s="9"/>
    </row>
    <row r="18" spans="2:44" ht="9.9499999999999993" customHeight="1" thickBot="1" x14ac:dyDescent="0.45">
      <c r="B18" s="4"/>
      <c r="C18" s="4"/>
      <c r="D18" s="5"/>
      <c r="E18" s="5"/>
      <c r="F18" s="5"/>
      <c r="G18" s="5"/>
      <c r="H18" s="5"/>
      <c r="I18" s="4"/>
      <c r="J18" s="5"/>
      <c r="K18" s="5"/>
      <c r="L18" s="5"/>
      <c r="M18" s="5"/>
      <c r="N18" s="5"/>
      <c r="O18" s="4"/>
      <c r="P18" s="15"/>
      <c r="Q18" s="15"/>
      <c r="R18" s="15"/>
      <c r="S18" s="15"/>
      <c r="T18" s="15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9"/>
    </row>
    <row r="19" spans="2:44" ht="9.9499999999999993" customHeight="1" x14ac:dyDescent="0.4">
      <c r="B19" s="4"/>
      <c r="C19" s="4"/>
      <c r="D19" s="4"/>
      <c r="E19" s="4"/>
      <c r="F19" s="4"/>
      <c r="G19" s="4"/>
      <c r="H19" s="4"/>
      <c r="I19" s="4"/>
      <c r="J19" s="267" t="s">
        <v>82</v>
      </c>
      <c r="K19" s="267"/>
      <c r="L19" s="267"/>
      <c r="M19" s="267"/>
      <c r="N19" s="267"/>
      <c r="O19" s="4"/>
      <c r="P19" s="257">
        <v>5000</v>
      </c>
      <c r="Q19" s="258"/>
      <c r="R19" s="258"/>
      <c r="S19" s="258"/>
      <c r="T19" s="259"/>
      <c r="U19" s="267" t="s">
        <v>84</v>
      </c>
      <c r="V19" s="267"/>
      <c r="W19" s="4"/>
      <c r="X19" s="4"/>
      <c r="Y19" s="4"/>
      <c r="Z19" s="267" t="s">
        <v>83</v>
      </c>
      <c r="AA19" s="267"/>
      <c r="AB19" s="267"/>
      <c r="AC19" s="267"/>
      <c r="AD19" s="267"/>
      <c r="AE19" s="4"/>
      <c r="AF19" s="257">
        <v>550</v>
      </c>
      <c r="AG19" s="258"/>
      <c r="AH19" s="258"/>
      <c r="AI19" s="258"/>
      <c r="AJ19" s="259"/>
      <c r="AK19" s="267" t="s">
        <v>84</v>
      </c>
      <c r="AL19" s="267"/>
      <c r="AM19" s="4"/>
      <c r="AN19" s="4"/>
      <c r="AO19" s="4"/>
      <c r="AP19" s="4"/>
      <c r="AQ19" s="4"/>
      <c r="AR19" s="9"/>
    </row>
    <row r="20" spans="2:44" ht="9.9499999999999993" customHeight="1" thickBot="1" x14ac:dyDescent="0.45">
      <c r="B20" s="4"/>
      <c r="C20" s="4"/>
      <c r="D20" s="4"/>
      <c r="E20" s="4"/>
      <c r="F20" s="4"/>
      <c r="G20" s="4"/>
      <c r="H20" s="4"/>
      <c r="I20" s="4"/>
      <c r="J20" s="267"/>
      <c r="K20" s="267"/>
      <c r="L20" s="267"/>
      <c r="M20" s="267"/>
      <c r="N20" s="267"/>
      <c r="O20" s="4"/>
      <c r="P20" s="260"/>
      <c r="Q20" s="261"/>
      <c r="R20" s="261"/>
      <c r="S20" s="261"/>
      <c r="T20" s="262"/>
      <c r="U20" s="267"/>
      <c r="V20" s="267"/>
      <c r="W20" s="4"/>
      <c r="X20" s="4"/>
      <c r="Y20" s="4"/>
      <c r="Z20" s="267"/>
      <c r="AA20" s="267"/>
      <c r="AB20" s="267"/>
      <c r="AC20" s="267"/>
      <c r="AD20" s="267"/>
      <c r="AE20" s="4"/>
      <c r="AF20" s="260"/>
      <c r="AG20" s="261"/>
      <c r="AH20" s="261"/>
      <c r="AI20" s="261"/>
      <c r="AJ20" s="262"/>
      <c r="AK20" s="267"/>
      <c r="AL20" s="267"/>
      <c r="AM20" s="4"/>
      <c r="AN20" s="4"/>
      <c r="AO20" s="4"/>
      <c r="AP20" s="4"/>
      <c r="AQ20" s="4"/>
      <c r="AR20" s="9"/>
    </row>
    <row r="21" spans="2:44" ht="9.9499999999999993" customHeight="1" thickBot="1" x14ac:dyDescent="0.2">
      <c r="B21" s="4"/>
      <c r="C21" s="4"/>
      <c r="D21" s="112" t="s">
        <v>321</v>
      </c>
      <c r="E21" s="4"/>
      <c r="F21" s="4"/>
      <c r="G21" s="4"/>
      <c r="H21" s="4"/>
      <c r="I21" s="4"/>
      <c r="J21" s="5"/>
      <c r="K21" s="5"/>
      <c r="L21" s="5"/>
      <c r="M21" s="5"/>
      <c r="N21" s="5"/>
      <c r="O21" s="4"/>
      <c r="P21" s="15"/>
      <c r="Q21" s="15"/>
      <c r="R21" s="15"/>
      <c r="S21" s="15"/>
      <c r="T21" s="15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9"/>
    </row>
    <row r="22" spans="2:44" ht="18.600000000000001" customHeight="1" x14ac:dyDescent="0.4">
      <c r="B22" s="4"/>
      <c r="C22" s="4"/>
      <c r="D22" s="4"/>
      <c r="E22" s="276" t="s">
        <v>453</v>
      </c>
      <c r="F22" s="277"/>
      <c r="G22" s="277"/>
      <c r="H22" s="4"/>
      <c r="I22" s="4"/>
      <c r="J22" s="111" t="s">
        <v>319</v>
      </c>
      <c r="K22" s="110"/>
      <c r="L22" s="110"/>
      <c r="M22" s="110"/>
      <c r="N22" s="110"/>
      <c r="O22" s="4"/>
      <c r="P22" s="257" t="s">
        <v>448</v>
      </c>
      <c r="Q22" s="258"/>
      <c r="R22" s="258"/>
      <c r="S22" s="258"/>
      <c r="T22" s="259"/>
      <c r="U22" s="4"/>
      <c r="V22" s="4" t="s">
        <v>320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9"/>
    </row>
    <row r="23" spans="2:44" ht="27" customHeight="1" thickBot="1" x14ac:dyDescent="0.4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1"/>
    </row>
    <row r="24" spans="2:44" ht="3" customHeight="1" x14ac:dyDescent="0.4"/>
    <row r="25" spans="2:44" ht="9.9499999999999993" hidden="1" customHeight="1" x14ac:dyDescent="0.4"/>
    <row r="26" spans="2:44" ht="9.9499999999999993" hidden="1" customHeight="1" x14ac:dyDescent="0.4"/>
    <row r="27" spans="2:44" ht="9.9499999999999993" hidden="1" customHeight="1" x14ac:dyDescent="0.4"/>
    <row r="28" spans="2:44" ht="9.9499999999999993" hidden="1" customHeight="1" x14ac:dyDescent="0.4"/>
    <row r="29" spans="2:44" ht="9.9499999999999993" hidden="1" customHeight="1" x14ac:dyDescent="0.4"/>
    <row r="30" spans="2:44" ht="9.9499999999999993" hidden="1" customHeight="1" x14ac:dyDescent="0.4"/>
    <row r="31" spans="2:44" ht="9.9499999999999993" hidden="1" customHeight="1" x14ac:dyDescent="0.4"/>
    <row r="32" spans="2:44" ht="9.9499999999999993" hidden="1" customHeight="1" x14ac:dyDescent="0.4"/>
    <row r="33" ht="9.9499999999999993" hidden="1" customHeight="1" x14ac:dyDescent="0.4"/>
    <row r="34" ht="9.9499999999999993" hidden="1" customHeight="1" x14ac:dyDescent="0.4"/>
    <row r="35" ht="9.9499999999999993" hidden="1" customHeight="1" x14ac:dyDescent="0.4"/>
    <row r="36" ht="9.9499999999999993" hidden="1" customHeight="1" x14ac:dyDescent="0.4"/>
    <row r="37" ht="9.9499999999999993" hidden="1" customHeight="1" x14ac:dyDescent="0.4"/>
    <row r="38" ht="9.9499999999999993" hidden="1" customHeight="1" x14ac:dyDescent="0.4"/>
    <row r="39" ht="9.9499999999999993" hidden="1" customHeight="1" x14ac:dyDescent="0.4"/>
    <row r="40" ht="9.9499999999999993" hidden="1" customHeight="1" x14ac:dyDescent="0.4"/>
    <row r="41" ht="9.9499999999999993" hidden="1" customHeight="1" x14ac:dyDescent="0.4"/>
    <row r="42" ht="9.9499999999999993" hidden="1" customHeight="1" x14ac:dyDescent="0.4"/>
    <row r="43" ht="9.9499999999999993" hidden="1" customHeight="1" x14ac:dyDescent="0.4"/>
    <row r="44" ht="9.9499999999999993" hidden="1" customHeight="1" x14ac:dyDescent="0.4"/>
    <row r="45" ht="9.9499999999999993" hidden="1" customHeight="1" x14ac:dyDescent="0.4"/>
    <row r="46" ht="9.9499999999999993" hidden="1" customHeight="1" x14ac:dyDescent="0.4"/>
    <row r="47" ht="9.9499999999999993" hidden="1" customHeight="1" x14ac:dyDescent="0.4"/>
    <row r="48" ht="9.9499999999999993" hidden="1" customHeight="1" x14ac:dyDescent="0.4"/>
    <row r="49" ht="9.9499999999999993" hidden="1" customHeight="1" x14ac:dyDescent="0.4"/>
    <row r="50" ht="9.9499999999999993" hidden="1" customHeight="1" x14ac:dyDescent="0.4"/>
    <row r="51" ht="9.9499999999999993" hidden="1" customHeight="1" x14ac:dyDescent="0.4"/>
    <row r="52" ht="9.9499999999999993" hidden="1" customHeight="1" x14ac:dyDescent="0.4"/>
    <row r="53" ht="9.9499999999999993" hidden="1" customHeight="1" x14ac:dyDescent="0.4"/>
    <row r="54" ht="9.9499999999999993" hidden="1" customHeight="1" x14ac:dyDescent="0.4"/>
    <row r="55" ht="9.9499999999999993" hidden="1" customHeight="1" x14ac:dyDescent="0.4"/>
    <row r="56" ht="9.9499999999999993" hidden="1" customHeight="1" x14ac:dyDescent="0.4"/>
    <row r="57" ht="9.9499999999999993" hidden="1" customHeight="1" x14ac:dyDescent="0.4"/>
    <row r="58" ht="9.9499999999999993" hidden="1" customHeight="1" x14ac:dyDescent="0.4"/>
    <row r="59" ht="9.9499999999999993" hidden="1" customHeight="1" x14ac:dyDescent="0.4"/>
    <row r="60" ht="9.9499999999999993" hidden="1" customHeight="1" x14ac:dyDescent="0.4"/>
    <row r="61" ht="9.9499999999999993" hidden="1" customHeight="1" x14ac:dyDescent="0.4"/>
    <row r="62" ht="9.9499999999999993" hidden="1" customHeight="1" x14ac:dyDescent="0.4"/>
    <row r="63" ht="9.9499999999999993" hidden="1" customHeight="1" x14ac:dyDescent="0.4"/>
    <row r="64" ht="9.9499999999999993" hidden="1" customHeight="1" x14ac:dyDescent="0.4"/>
    <row r="65" ht="9.9499999999999993" hidden="1" customHeight="1" x14ac:dyDescent="0.4"/>
    <row r="66" ht="9.9499999999999993" hidden="1" customHeight="1" x14ac:dyDescent="0.4"/>
    <row r="67" ht="9.9499999999999993" hidden="1" customHeight="1" x14ac:dyDescent="0.4"/>
    <row r="68" ht="9.9499999999999993" hidden="1" customHeight="1" x14ac:dyDescent="0.4"/>
    <row r="69" ht="9.9499999999999993" hidden="1" customHeight="1" x14ac:dyDescent="0.4"/>
    <row r="70" ht="9.9499999999999993" hidden="1" customHeight="1" x14ac:dyDescent="0.4"/>
    <row r="71" ht="9.9499999999999993" hidden="1" customHeight="1" x14ac:dyDescent="0.4"/>
    <row r="72" ht="9.9499999999999993" hidden="1" customHeight="1" x14ac:dyDescent="0.4"/>
    <row r="73" ht="9.9499999999999993" hidden="1" customHeight="1" x14ac:dyDescent="0.4"/>
    <row r="74" ht="9.9499999999999993" hidden="1" customHeight="1" x14ac:dyDescent="0.4"/>
    <row r="75" ht="9.9499999999999993" hidden="1" customHeight="1" x14ac:dyDescent="0.4"/>
    <row r="76" ht="9.9499999999999993" hidden="1" customHeight="1" x14ac:dyDescent="0.4"/>
    <row r="77" ht="9.9499999999999993" hidden="1" customHeight="1" x14ac:dyDescent="0.4"/>
    <row r="78" ht="9.9499999999999993" hidden="1" customHeight="1" x14ac:dyDescent="0.4"/>
    <row r="79" ht="9.9499999999999993" hidden="1" customHeight="1" x14ac:dyDescent="0.4"/>
    <row r="80" ht="9.9499999999999993" hidden="1" customHeight="1" x14ac:dyDescent="0.4"/>
    <row r="81" ht="9.9499999999999993" hidden="1" customHeight="1" x14ac:dyDescent="0.4"/>
    <row r="82" ht="9.9499999999999993" hidden="1" customHeight="1" x14ac:dyDescent="0.4"/>
    <row r="83" ht="9.9499999999999993" hidden="1" customHeight="1" x14ac:dyDescent="0.4"/>
    <row r="84" ht="9.9499999999999993" hidden="1" customHeight="1" x14ac:dyDescent="0.4"/>
    <row r="85" ht="9.9499999999999993" hidden="1" customHeight="1" x14ac:dyDescent="0.4"/>
    <row r="86" ht="9.9499999999999993" hidden="1" customHeight="1" x14ac:dyDescent="0.4"/>
    <row r="87" ht="9.9499999999999993" hidden="1" customHeight="1" x14ac:dyDescent="0.4"/>
    <row r="88" ht="9.9499999999999993" hidden="1" customHeight="1" x14ac:dyDescent="0.4"/>
    <row r="89" ht="9.9499999999999993" hidden="1" customHeight="1" x14ac:dyDescent="0.4"/>
    <row r="90" ht="9.9499999999999993" hidden="1" customHeight="1" x14ac:dyDescent="0.4"/>
    <row r="91" ht="9.9499999999999993" hidden="1" customHeight="1" x14ac:dyDescent="0.4"/>
    <row r="92" ht="9.9499999999999993" hidden="1" customHeight="1" x14ac:dyDescent="0.4"/>
    <row r="93" ht="9.9499999999999993" hidden="1" customHeight="1" x14ac:dyDescent="0.4"/>
    <row r="94" ht="9.9499999999999993" hidden="1" customHeight="1" x14ac:dyDescent="0.4"/>
    <row r="95" ht="9.9499999999999993" hidden="1" customHeight="1" x14ac:dyDescent="0.4"/>
    <row r="96" ht="9.9499999999999993" hidden="1" customHeight="1" x14ac:dyDescent="0.4"/>
    <row r="97" ht="9.9499999999999993" hidden="1" customHeight="1" x14ac:dyDescent="0.4"/>
    <row r="98" ht="9.9499999999999993" hidden="1" customHeight="1" x14ac:dyDescent="0.4"/>
    <row r="99" ht="9.9499999999999993" hidden="1" customHeight="1" x14ac:dyDescent="0.4"/>
    <row r="100" ht="9.9499999999999993" hidden="1" customHeight="1" x14ac:dyDescent="0.4"/>
    <row r="101" ht="9.9499999999999993" hidden="1" customHeight="1" x14ac:dyDescent="0.4"/>
    <row r="102" ht="9.9499999999999993" hidden="1" customHeight="1" x14ac:dyDescent="0.4"/>
    <row r="103" ht="9.9499999999999993" hidden="1" customHeight="1" x14ac:dyDescent="0.4"/>
    <row r="104" ht="9.9499999999999993" hidden="1" customHeight="1" x14ac:dyDescent="0.4"/>
    <row r="105" ht="9.9499999999999993" hidden="1" customHeight="1" x14ac:dyDescent="0.4"/>
    <row r="106" ht="9.9499999999999993" hidden="1" customHeight="1" x14ac:dyDescent="0.4"/>
    <row r="107" ht="9.9499999999999993" hidden="1" customHeight="1" x14ac:dyDescent="0.4"/>
    <row r="108" ht="9.9499999999999993" hidden="1" customHeight="1" x14ac:dyDescent="0.4"/>
    <row r="109" ht="9.9499999999999993" hidden="1" customHeight="1" x14ac:dyDescent="0.4"/>
    <row r="110" ht="9.9499999999999993" hidden="1" customHeight="1" x14ac:dyDescent="0.4"/>
    <row r="111" ht="9.9499999999999993" hidden="1" customHeight="1" x14ac:dyDescent="0.4"/>
    <row r="112" ht="9.9499999999999993" hidden="1" customHeight="1" x14ac:dyDescent="0.4"/>
    <row r="113" ht="9.9499999999999993" hidden="1" customHeight="1" x14ac:dyDescent="0.4"/>
    <row r="114" ht="9.9499999999999993" hidden="1" customHeight="1" x14ac:dyDescent="0.4"/>
    <row r="115" ht="9.9499999999999993" hidden="1" customHeight="1" x14ac:dyDescent="0.4"/>
    <row r="116" ht="9.9499999999999993" hidden="1" customHeight="1" x14ac:dyDescent="0.4"/>
    <row r="117" ht="9.9499999999999993" hidden="1" customHeight="1" x14ac:dyDescent="0.4"/>
    <row r="118" ht="9.9499999999999993" hidden="1" customHeight="1" x14ac:dyDescent="0.4"/>
    <row r="119" ht="9.9499999999999993" hidden="1" customHeight="1" x14ac:dyDescent="0.4"/>
    <row r="120" ht="9.9499999999999993" hidden="1" customHeight="1" x14ac:dyDescent="0.4"/>
    <row r="121" ht="9.9499999999999993" hidden="1" customHeight="1" x14ac:dyDescent="0.4"/>
    <row r="122" ht="9.9499999999999993" hidden="1" customHeight="1" x14ac:dyDescent="0.4"/>
    <row r="123" ht="9.9499999999999993" hidden="1" customHeight="1" x14ac:dyDescent="0.4"/>
    <row r="124" ht="9.9499999999999993" hidden="1" customHeight="1" x14ac:dyDescent="0.4"/>
    <row r="125" ht="9.9499999999999993" hidden="1" customHeight="1" x14ac:dyDescent="0.4"/>
    <row r="126" ht="9.9499999999999993" hidden="1" customHeight="1" x14ac:dyDescent="0.4"/>
    <row r="127" ht="9.9499999999999993" hidden="1" customHeight="1" x14ac:dyDescent="0.4"/>
    <row r="128" ht="9.9499999999999993" hidden="1" customHeight="1" x14ac:dyDescent="0.4"/>
    <row r="129" ht="9.9499999999999993" hidden="1" customHeight="1" x14ac:dyDescent="0.4"/>
    <row r="130" ht="9.9499999999999993" hidden="1" customHeight="1" x14ac:dyDescent="0.4"/>
    <row r="131" ht="9.9499999999999993" hidden="1" customHeight="1" x14ac:dyDescent="0.4"/>
    <row r="132" ht="9.9499999999999993" hidden="1" customHeight="1" x14ac:dyDescent="0.4"/>
    <row r="133" ht="9.9499999999999993" hidden="1" customHeight="1" x14ac:dyDescent="0.4"/>
    <row r="134" ht="9.9499999999999993" hidden="1" customHeight="1" x14ac:dyDescent="0.4"/>
    <row r="135" ht="9.9499999999999993" hidden="1" customHeight="1" x14ac:dyDescent="0.4"/>
    <row r="136" ht="9.9499999999999993" hidden="1" customHeight="1" x14ac:dyDescent="0.4"/>
    <row r="137" ht="9.9499999999999993" hidden="1" customHeight="1" x14ac:dyDescent="0.4"/>
    <row r="138" ht="9.9499999999999993" hidden="1" customHeight="1" x14ac:dyDescent="0.4"/>
    <row r="139" ht="9.9499999999999993" hidden="1" customHeight="1" x14ac:dyDescent="0.4"/>
    <row r="140" ht="9.9499999999999993" hidden="1" customHeight="1" x14ac:dyDescent="0.4"/>
    <row r="141" ht="9.9499999999999993" hidden="1" customHeight="1" x14ac:dyDescent="0.4"/>
    <row r="142" ht="9.9499999999999993" hidden="1" customHeight="1" x14ac:dyDescent="0.4"/>
    <row r="143" ht="9.9499999999999993" hidden="1" customHeight="1" x14ac:dyDescent="0.4"/>
    <row r="144" ht="9.9499999999999993" hidden="1" customHeight="1" x14ac:dyDescent="0.4"/>
    <row r="145" ht="9.9499999999999993" hidden="1" customHeight="1" x14ac:dyDescent="0.4"/>
    <row r="146" ht="9.9499999999999993" hidden="1" customHeight="1" x14ac:dyDescent="0.4"/>
    <row r="147" ht="9.9499999999999993" hidden="1" customHeight="1" x14ac:dyDescent="0.4"/>
    <row r="148" ht="9.9499999999999993" hidden="1" customHeight="1" x14ac:dyDescent="0.4"/>
    <row r="149" ht="9.9499999999999993" hidden="1" customHeight="1" x14ac:dyDescent="0.4"/>
    <row r="150" ht="9.9499999999999993" hidden="1" customHeight="1" x14ac:dyDescent="0.4"/>
    <row r="151" ht="9.9499999999999993" hidden="1" customHeight="1" x14ac:dyDescent="0.4"/>
    <row r="152" ht="9.9499999999999993" hidden="1" customHeight="1" x14ac:dyDescent="0.4"/>
    <row r="153" ht="9.9499999999999993" hidden="1" customHeight="1" x14ac:dyDescent="0.4"/>
    <row r="154" ht="9.9499999999999993" hidden="1" customHeight="1" x14ac:dyDescent="0.4"/>
    <row r="155" ht="9.9499999999999993" hidden="1" customHeight="1" x14ac:dyDescent="0.4"/>
    <row r="156" ht="9.9499999999999993" hidden="1" customHeight="1" x14ac:dyDescent="0.4"/>
    <row r="157" ht="9.9499999999999993" hidden="1" customHeight="1" x14ac:dyDescent="0.4"/>
    <row r="158" ht="9.9499999999999993" hidden="1" customHeight="1" x14ac:dyDescent="0.4"/>
    <row r="159" ht="9.9499999999999993" hidden="1" customHeight="1" x14ac:dyDescent="0.4"/>
    <row r="160" ht="9.9499999999999993" hidden="1" customHeight="1" x14ac:dyDescent="0.4"/>
    <row r="161" ht="9.9499999999999993" hidden="1" customHeight="1" x14ac:dyDescent="0.4"/>
    <row r="162" ht="9.9499999999999993" hidden="1" customHeight="1" x14ac:dyDescent="0.4"/>
    <row r="163" ht="9.9499999999999993" hidden="1" customHeight="1" x14ac:dyDescent="0.4"/>
    <row r="164" ht="9.9499999999999993" hidden="1" customHeight="1" x14ac:dyDescent="0.4"/>
    <row r="165" ht="9.9499999999999993" hidden="1" customHeight="1" x14ac:dyDescent="0.4"/>
    <row r="166" ht="9.9499999999999993" hidden="1" customHeight="1" x14ac:dyDescent="0.4"/>
    <row r="167" ht="9.9499999999999993" hidden="1" customHeight="1" x14ac:dyDescent="0.4"/>
    <row r="168" ht="9.9499999999999993" hidden="1" customHeight="1" x14ac:dyDescent="0.4"/>
    <row r="169" ht="9.9499999999999993" hidden="1" customHeight="1" x14ac:dyDescent="0.4"/>
    <row r="170" ht="9.9499999999999993" hidden="1" customHeight="1" x14ac:dyDescent="0.4"/>
    <row r="171" ht="9.9499999999999993" hidden="1" customHeight="1" x14ac:dyDescent="0.4"/>
    <row r="172" ht="9.9499999999999993" hidden="1" customHeight="1" x14ac:dyDescent="0.4"/>
    <row r="173" ht="9.9499999999999993" hidden="1" customHeight="1" x14ac:dyDescent="0.4"/>
    <row r="174" ht="9.9499999999999993" hidden="1" customHeight="1" x14ac:dyDescent="0.4"/>
    <row r="175" ht="9.9499999999999993" hidden="1" customHeight="1" x14ac:dyDescent="0.4"/>
    <row r="176" ht="9.9499999999999993" hidden="1" customHeight="1" x14ac:dyDescent="0.4"/>
    <row r="177" ht="9.9499999999999993" hidden="1" customHeight="1" x14ac:dyDescent="0.4"/>
    <row r="178" ht="9.9499999999999993" hidden="1" customHeight="1" x14ac:dyDescent="0.4"/>
    <row r="179" ht="9.9499999999999993" hidden="1" customHeight="1" x14ac:dyDescent="0.4"/>
    <row r="180" ht="9.9499999999999993" hidden="1" customHeight="1" x14ac:dyDescent="0.4"/>
    <row r="181" ht="9.9499999999999993" hidden="1" customHeight="1" x14ac:dyDescent="0.4"/>
    <row r="182" ht="9.9499999999999993" hidden="1" customHeight="1" x14ac:dyDescent="0.4"/>
    <row r="183" ht="9.9499999999999993" hidden="1" customHeight="1" x14ac:dyDescent="0.4"/>
    <row r="184" ht="9.9499999999999993" hidden="1" customHeight="1" x14ac:dyDescent="0.4"/>
    <row r="185" ht="9.9499999999999993" hidden="1" customHeight="1" x14ac:dyDescent="0.4"/>
    <row r="186" ht="9.9499999999999993" hidden="1" customHeight="1" x14ac:dyDescent="0.4"/>
    <row r="187" ht="9.9499999999999993" hidden="1" customHeight="1" x14ac:dyDescent="0.4"/>
    <row r="188" ht="9.9499999999999993" hidden="1" customHeight="1" x14ac:dyDescent="0.4"/>
    <row r="189" ht="9.9499999999999993" hidden="1" customHeight="1" x14ac:dyDescent="0.4"/>
    <row r="190" ht="9.9499999999999993" hidden="1" customHeight="1" x14ac:dyDescent="0.4"/>
    <row r="191" ht="9.9499999999999993" hidden="1" customHeight="1" x14ac:dyDescent="0.4"/>
    <row r="192" ht="9.9499999999999993" hidden="1" customHeight="1" x14ac:dyDescent="0.4"/>
    <row r="193" ht="9.9499999999999993" hidden="1" customHeight="1" x14ac:dyDescent="0.4"/>
    <row r="194" ht="9.9499999999999993" hidden="1" customHeight="1" x14ac:dyDescent="0.4"/>
    <row r="195" ht="9.9499999999999993" hidden="1" customHeight="1" x14ac:dyDescent="0.4"/>
    <row r="196" ht="9.9499999999999993" hidden="1" customHeight="1" x14ac:dyDescent="0.4"/>
    <row r="197" ht="9.9499999999999993" hidden="1" customHeight="1" x14ac:dyDescent="0.4"/>
    <row r="198" ht="9.9499999999999993" hidden="1" customHeight="1" x14ac:dyDescent="0.4"/>
    <row r="199" ht="9.9499999999999993" hidden="1" customHeight="1" x14ac:dyDescent="0.4"/>
    <row r="200" ht="9.9499999999999993" hidden="1" customHeight="1" x14ac:dyDescent="0.4"/>
    <row r="201" ht="9.9499999999999993" hidden="1" customHeight="1" x14ac:dyDescent="0.4"/>
    <row r="202" ht="9.9499999999999993" hidden="1" customHeight="1" x14ac:dyDescent="0.4"/>
    <row r="203" ht="9.9499999999999993" hidden="1" customHeight="1" x14ac:dyDescent="0.4"/>
    <row r="204" ht="9.9499999999999993" hidden="1" customHeight="1" x14ac:dyDescent="0.4"/>
    <row r="205" ht="9.9499999999999993" hidden="1" customHeight="1" x14ac:dyDescent="0.4"/>
    <row r="206" ht="9.9499999999999993" hidden="1" customHeight="1" x14ac:dyDescent="0.4"/>
    <row r="207" ht="9.9499999999999993" hidden="1" customHeight="1" x14ac:dyDescent="0.4"/>
    <row r="208" ht="9.9499999999999993" hidden="1" customHeight="1" x14ac:dyDescent="0.4"/>
    <row r="209" ht="9.9499999999999993" hidden="1" customHeight="1" x14ac:dyDescent="0.4"/>
    <row r="210" ht="9.9499999999999993" hidden="1" customHeight="1" x14ac:dyDescent="0.4"/>
    <row r="211" ht="9.9499999999999993" hidden="1" customHeight="1" x14ac:dyDescent="0.4"/>
    <row r="212" ht="9.9499999999999993" hidden="1" customHeight="1" x14ac:dyDescent="0.4"/>
    <row r="213" ht="9.9499999999999993" hidden="1" customHeight="1" x14ac:dyDescent="0.4"/>
    <row r="214" ht="9.9499999999999993" hidden="1" customHeight="1" x14ac:dyDescent="0.4"/>
    <row r="215" ht="9.9499999999999993" hidden="1" customHeight="1" x14ac:dyDescent="0.4"/>
    <row r="216" ht="9.9499999999999993" hidden="1" customHeight="1" x14ac:dyDescent="0.4"/>
    <row r="217" ht="9.9499999999999993" hidden="1" customHeight="1" x14ac:dyDescent="0.4"/>
    <row r="218" ht="9.9499999999999993" hidden="1" customHeight="1" x14ac:dyDescent="0.4"/>
    <row r="219" ht="9.9499999999999993" hidden="1" customHeight="1" x14ac:dyDescent="0.4"/>
    <row r="220" ht="9.9499999999999993" hidden="1" customHeight="1" x14ac:dyDescent="0.4"/>
    <row r="221" ht="9.9499999999999993" hidden="1" customHeight="1" x14ac:dyDescent="0.4"/>
    <row r="222" ht="9.9499999999999993" hidden="1" customHeight="1" x14ac:dyDescent="0.4"/>
    <row r="223" ht="9.9499999999999993" hidden="1" customHeight="1" x14ac:dyDescent="0.4"/>
    <row r="224" ht="9.9499999999999993" hidden="1" customHeight="1" x14ac:dyDescent="0.4"/>
    <row r="225" ht="9.9499999999999993" hidden="1" customHeight="1" x14ac:dyDescent="0.4"/>
    <row r="226" ht="9.9499999999999993" hidden="1" customHeight="1" x14ac:dyDescent="0.4"/>
    <row r="227" ht="9.9499999999999993" hidden="1" customHeight="1" x14ac:dyDescent="0.4"/>
    <row r="228" ht="9.9499999999999993" hidden="1" customHeight="1" x14ac:dyDescent="0.4"/>
    <row r="229" ht="9.9499999999999993" hidden="1" customHeight="1" x14ac:dyDescent="0.4"/>
    <row r="230" ht="9.9499999999999993" hidden="1" customHeight="1" x14ac:dyDescent="0.4"/>
    <row r="231" ht="9.9499999999999993" hidden="1" customHeight="1" x14ac:dyDescent="0.4"/>
    <row r="232" ht="9.9499999999999993" hidden="1" customHeight="1" x14ac:dyDescent="0.4"/>
    <row r="233" ht="9.9499999999999993" hidden="1" customHeight="1" x14ac:dyDescent="0.4"/>
    <row r="234" ht="9.9499999999999993" hidden="1" customHeight="1" x14ac:dyDescent="0.4"/>
    <row r="235" ht="9.9499999999999993" hidden="1" customHeight="1" x14ac:dyDescent="0.4"/>
    <row r="236" ht="9.9499999999999993" hidden="1" customHeight="1" x14ac:dyDescent="0.4"/>
    <row r="237" ht="9.9499999999999993" hidden="1" customHeight="1" x14ac:dyDescent="0.4"/>
    <row r="238" ht="9.9499999999999993" hidden="1" customHeight="1" x14ac:dyDescent="0.4"/>
    <row r="239" ht="9.9499999999999993" hidden="1" customHeight="1" x14ac:dyDescent="0.4"/>
    <row r="240" ht="9.9499999999999993" hidden="1" customHeight="1" x14ac:dyDescent="0.4"/>
    <row r="241" ht="9.9499999999999993" hidden="1" customHeight="1" x14ac:dyDescent="0.4"/>
    <row r="242" ht="9.9499999999999993" hidden="1" customHeight="1" x14ac:dyDescent="0.4"/>
    <row r="243" ht="9.9499999999999993" hidden="1" customHeight="1" x14ac:dyDescent="0.4"/>
    <row r="244" ht="9.9499999999999993" hidden="1" customHeight="1" x14ac:dyDescent="0.4"/>
    <row r="245" ht="9.9499999999999993" hidden="1" customHeight="1" x14ac:dyDescent="0.4"/>
    <row r="246" ht="9.9499999999999993" hidden="1" customHeight="1" x14ac:dyDescent="0.4"/>
    <row r="247" ht="9.9499999999999993" hidden="1" customHeight="1" x14ac:dyDescent="0.4"/>
    <row r="248" ht="9.9499999999999993" hidden="1" customHeight="1" x14ac:dyDescent="0.4"/>
    <row r="249" ht="9.9499999999999993" hidden="1" customHeight="1" x14ac:dyDescent="0.4"/>
    <row r="250" ht="9.9499999999999993" hidden="1" customHeight="1" x14ac:dyDescent="0.4"/>
    <row r="251" ht="9.9499999999999993" hidden="1" customHeight="1" x14ac:dyDescent="0.4"/>
    <row r="252" ht="9.9499999999999993" hidden="1" customHeight="1" x14ac:dyDescent="0.4"/>
    <row r="253" ht="9.9499999999999993" hidden="1" customHeight="1" x14ac:dyDescent="0.4"/>
    <row r="254" ht="9.9499999999999993" hidden="1" customHeight="1" x14ac:dyDescent="0.4"/>
    <row r="255" ht="9.9499999999999993" hidden="1" customHeight="1" x14ac:dyDescent="0.4"/>
    <row r="256" ht="9.9499999999999993" hidden="1" customHeight="1" x14ac:dyDescent="0.4"/>
    <row r="257" ht="9.9499999999999993" hidden="1" customHeight="1" x14ac:dyDescent="0.4"/>
    <row r="258" ht="9.9499999999999993" hidden="1" customHeight="1" x14ac:dyDescent="0.4"/>
    <row r="259" ht="9.9499999999999993" hidden="1" customHeight="1" x14ac:dyDescent="0.4"/>
    <row r="260" ht="9.9499999999999993" hidden="1" customHeight="1" x14ac:dyDescent="0.4"/>
    <row r="261" ht="9.9499999999999993" hidden="1" customHeight="1" x14ac:dyDescent="0.4"/>
    <row r="262" ht="9.9499999999999993" hidden="1" customHeight="1" x14ac:dyDescent="0.4"/>
    <row r="263" ht="9.9499999999999993" hidden="1" customHeight="1" x14ac:dyDescent="0.4"/>
    <row r="264" ht="9.9499999999999993" hidden="1" customHeight="1" x14ac:dyDescent="0.4"/>
    <row r="265" ht="9.9499999999999993" hidden="1" customHeight="1" x14ac:dyDescent="0.4"/>
    <row r="266" ht="9.9499999999999993" hidden="1" customHeight="1" x14ac:dyDescent="0.4"/>
    <row r="267" ht="9.9499999999999993" hidden="1" customHeight="1" x14ac:dyDescent="0.4"/>
    <row r="268" ht="9.9499999999999993" hidden="1" customHeight="1" x14ac:dyDescent="0.4"/>
    <row r="269" ht="9.9499999999999993" hidden="1" customHeight="1" x14ac:dyDescent="0.4"/>
    <row r="270" ht="9.9499999999999993" hidden="1" customHeight="1" x14ac:dyDescent="0.4"/>
    <row r="271" ht="9.9499999999999993" hidden="1" customHeight="1" x14ac:dyDescent="0.4"/>
    <row r="272" ht="9.9499999999999993" hidden="1" customHeight="1" x14ac:dyDescent="0.4"/>
    <row r="273" ht="9.9499999999999993" hidden="1" customHeight="1" x14ac:dyDescent="0.4"/>
    <row r="274" ht="9.9499999999999993" hidden="1" customHeight="1" x14ac:dyDescent="0.4"/>
    <row r="275" ht="9.9499999999999993" hidden="1" customHeight="1" x14ac:dyDescent="0.4"/>
    <row r="276" ht="9.9499999999999993" hidden="1" customHeight="1" x14ac:dyDescent="0.4"/>
    <row r="277" ht="9.9499999999999993" hidden="1" customHeight="1" x14ac:dyDescent="0.4"/>
    <row r="278" ht="9.9499999999999993" hidden="1" customHeight="1" x14ac:dyDescent="0.4"/>
    <row r="279" ht="9.9499999999999993" hidden="1" customHeight="1" x14ac:dyDescent="0.4"/>
    <row r="280" ht="9.9499999999999993" hidden="1" customHeight="1" x14ac:dyDescent="0.4"/>
    <row r="281" ht="9.9499999999999993" hidden="1" customHeight="1" x14ac:dyDescent="0.4"/>
    <row r="282" ht="9.9499999999999993" hidden="1" customHeight="1" x14ac:dyDescent="0.4"/>
    <row r="283" ht="9.9499999999999993" hidden="1" customHeight="1" x14ac:dyDescent="0.4"/>
    <row r="284" ht="9.9499999999999993" hidden="1" customHeight="1" x14ac:dyDescent="0.4"/>
    <row r="285" ht="9.9499999999999993" hidden="1" customHeight="1" x14ac:dyDescent="0.4"/>
    <row r="286" ht="9.9499999999999993" hidden="1" customHeight="1" x14ac:dyDescent="0.4"/>
    <row r="287" ht="9.9499999999999993" hidden="1" customHeight="1" x14ac:dyDescent="0.4"/>
    <row r="288" ht="9.9499999999999993" hidden="1" customHeight="1" x14ac:dyDescent="0.4"/>
    <row r="289" ht="9.9499999999999993" hidden="1" customHeight="1" x14ac:dyDescent="0.4"/>
    <row r="290" ht="9.9499999999999993" hidden="1" customHeight="1" x14ac:dyDescent="0.4"/>
    <row r="291" ht="9.9499999999999993" hidden="1" customHeight="1" x14ac:dyDescent="0.4"/>
    <row r="292" ht="9.9499999999999993" hidden="1" customHeight="1" x14ac:dyDescent="0.4"/>
    <row r="293" ht="9.9499999999999993" hidden="1" customHeight="1" x14ac:dyDescent="0.4"/>
    <row r="294" ht="9.9499999999999993" hidden="1" customHeight="1" x14ac:dyDescent="0.4"/>
    <row r="295" ht="9.9499999999999993" hidden="1" customHeight="1" x14ac:dyDescent="0.4"/>
    <row r="296" ht="9.9499999999999993" hidden="1" customHeight="1" x14ac:dyDescent="0.4"/>
    <row r="297" ht="9.9499999999999993" hidden="1" customHeight="1" x14ac:dyDescent="0.4"/>
    <row r="298" ht="9.9499999999999993" hidden="1" customHeight="1" x14ac:dyDescent="0.4"/>
    <row r="299" ht="9.9499999999999993" hidden="1" customHeight="1" x14ac:dyDescent="0.4"/>
    <row r="300" ht="9.9499999999999993" hidden="1" customHeight="1" x14ac:dyDescent="0.4"/>
    <row r="301" ht="9.9499999999999993" hidden="1" customHeight="1" x14ac:dyDescent="0.4"/>
    <row r="302" ht="9.9499999999999993" hidden="1" customHeight="1" x14ac:dyDescent="0.4"/>
    <row r="303" ht="9.9499999999999993" hidden="1" customHeight="1" x14ac:dyDescent="0.4"/>
    <row r="304" ht="9.9499999999999993" hidden="1" customHeight="1" x14ac:dyDescent="0.4"/>
    <row r="305" ht="9.9499999999999993" hidden="1" customHeight="1" x14ac:dyDescent="0.4"/>
    <row r="306" ht="9.9499999999999993" hidden="1" customHeight="1" x14ac:dyDescent="0.4"/>
    <row r="307" ht="9.9499999999999993" hidden="1" customHeight="1" x14ac:dyDescent="0.4"/>
    <row r="308" ht="9.9499999999999993" hidden="1" customHeight="1" x14ac:dyDescent="0.4"/>
    <row r="309" ht="9.9499999999999993" hidden="1" customHeight="1" x14ac:dyDescent="0.4"/>
    <row r="310" ht="9.9499999999999993" hidden="1" customHeight="1" x14ac:dyDescent="0.4"/>
  </sheetData>
  <sheetProtection password="CCC5" sheet="1" objects="1" scenarios="1" selectLockedCells="1"/>
  <mergeCells count="40">
    <mergeCell ref="D13:H14"/>
    <mergeCell ref="J13:L14"/>
    <mergeCell ref="M13:N14"/>
    <mergeCell ref="O13:P14"/>
    <mergeCell ref="D16:H17"/>
    <mergeCell ref="J16:N17"/>
    <mergeCell ref="E22:G22"/>
    <mergeCell ref="B2:AR3"/>
    <mergeCell ref="D10:H11"/>
    <mergeCell ref="J10:T11"/>
    <mergeCell ref="U16:V17"/>
    <mergeCell ref="AF16:AJ17"/>
    <mergeCell ref="AK16:AL17"/>
    <mergeCell ref="AC13:AD14"/>
    <mergeCell ref="AE13:AF14"/>
    <mergeCell ref="AG13:AH14"/>
    <mergeCell ref="J5:AO6"/>
    <mergeCell ref="J7:AO8"/>
    <mergeCell ref="D5:H8"/>
    <mergeCell ref="AG10:AJ11"/>
    <mergeCell ref="Z16:AD17"/>
    <mergeCell ref="J19:N20"/>
    <mergeCell ref="Z19:AD20"/>
    <mergeCell ref="AK10:AO11"/>
    <mergeCell ref="AP10:AQ11"/>
    <mergeCell ref="AF19:AJ20"/>
    <mergeCell ref="AK19:AL20"/>
    <mergeCell ref="Z10:AD11"/>
    <mergeCell ref="AE10:AF11"/>
    <mergeCell ref="Y13:Z14"/>
    <mergeCell ref="AA13:AB14"/>
    <mergeCell ref="V10:Y11"/>
    <mergeCell ref="P19:T20"/>
    <mergeCell ref="P22:T22"/>
    <mergeCell ref="P16:T17"/>
    <mergeCell ref="U13:V14"/>
    <mergeCell ref="W13:X14"/>
    <mergeCell ref="U19:V20"/>
    <mergeCell ref="Q13:R14"/>
    <mergeCell ref="S13:T14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89"/>
  <sheetViews>
    <sheetView workbookViewId="0">
      <selection activeCell="P2" sqref="P2"/>
    </sheetView>
  </sheetViews>
  <sheetFormatPr defaultRowHeight="13.5" x14ac:dyDescent="0.4"/>
  <cols>
    <col min="1" max="1" width="2.875" style="23" bestFit="1" customWidth="1"/>
    <col min="2" max="2" width="3.875" style="23" bestFit="1" customWidth="1"/>
    <col min="3" max="3" width="13.875" style="23" bestFit="1" customWidth="1"/>
    <col min="4" max="4" width="16.125" style="23" bestFit="1" customWidth="1"/>
    <col min="5" max="6" width="9.5" style="23" customWidth="1"/>
    <col min="7" max="7" width="7.5" style="23" bestFit="1" customWidth="1"/>
    <col min="8" max="8" width="5.5" style="23" bestFit="1" customWidth="1"/>
    <col min="9" max="9" width="10.5" style="23" bestFit="1" customWidth="1"/>
    <col min="10" max="10" width="7.5" style="23" bestFit="1" customWidth="1"/>
    <col min="11" max="13" width="4.75" style="23" bestFit="1" customWidth="1"/>
    <col min="14" max="16384" width="9" style="23"/>
  </cols>
  <sheetData>
    <row r="1" spans="1:16" x14ac:dyDescent="0.4">
      <c r="A1" s="45"/>
      <c r="B1" s="45"/>
      <c r="C1" s="45" t="s">
        <v>424</v>
      </c>
      <c r="D1" s="45" t="s">
        <v>237</v>
      </c>
      <c r="E1" s="45"/>
      <c r="F1" s="45"/>
      <c r="G1" s="45" t="s">
        <v>324</v>
      </c>
      <c r="H1" s="45" t="s">
        <v>423</v>
      </c>
      <c r="I1" s="45" t="s">
        <v>422</v>
      </c>
      <c r="J1" s="45" t="s">
        <v>126</v>
      </c>
      <c r="K1" s="45" t="s">
        <v>124</v>
      </c>
      <c r="L1" s="45" t="s">
        <v>228</v>
      </c>
      <c r="M1" s="45" t="s">
        <v>229</v>
      </c>
    </row>
    <row r="2" spans="1:16" x14ac:dyDescent="0.4">
      <c r="A2" s="45" t="str">
        <f>IFERROR(RANK(B2,$B$2:$B$89),"")</f>
        <v/>
      </c>
      <c r="B2" s="45" t="str">
        <f>IFERROR(IF(F2="","",VLOOKUP(F2,$O$2:$P$4,2,FALSE)-COUNTIF($F$2:F2,F2)),"")</f>
        <v/>
      </c>
      <c r="C2" s="45" t="s">
        <v>394</v>
      </c>
      <c r="D2" s="45" t="str">
        <f>男!AE8</f>
        <v>　</v>
      </c>
      <c r="E2" s="45">
        <f>IF(I2=0,0,COUNTIF($I$2:I2,I2))</f>
        <v>0</v>
      </c>
      <c r="F2" s="45" t="str">
        <f>IF(E2=1,G2,"")</f>
        <v/>
      </c>
      <c r="G2" s="45" t="str">
        <f>IF(I2=0,"","監督")</f>
        <v/>
      </c>
      <c r="H2" s="45">
        <f>男!AG8</f>
        <v>0</v>
      </c>
      <c r="I2" s="45">
        <f>男!AH8</f>
        <v>0</v>
      </c>
      <c r="J2" s="45" t="str">
        <f>男!AI8</f>
        <v/>
      </c>
      <c r="K2" s="45">
        <f>男!AJ8</f>
        <v>0</v>
      </c>
      <c r="L2" s="45">
        <f>男!AK8</f>
        <v>0</v>
      </c>
      <c r="M2" s="45">
        <f>男!AL8</f>
        <v>0</v>
      </c>
      <c r="O2" s="23" t="s">
        <v>114</v>
      </c>
      <c r="P2" s="23">
        <v>500</v>
      </c>
    </row>
    <row r="3" spans="1:16" x14ac:dyDescent="0.4">
      <c r="A3" s="45" t="str">
        <f t="shared" ref="A3:A66" si="0">IFERROR(RANK(B3,$B$2:$B$89),"")</f>
        <v/>
      </c>
      <c r="B3" s="45" t="str">
        <f>IFERROR(IF(F3="","",VLOOKUP(F3,$O$2:$P$4,2,FALSE)-COUNTIF($F$2:F3,F3)),"")</f>
        <v/>
      </c>
      <c r="C3" s="45" t="s">
        <v>395</v>
      </c>
      <c r="D3" s="45" t="str">
        <f>男!AE9</f>
        <v>　</v>
      </c>
      <c r="E3" s="45">
        <f>IF(I3=0,0,COUNTIF($I$2:I3,I3))</f>
        <v>0</v>
      </c>
      <c r="F3" s="45" t="str">
        <f t="shared" ref="F3:F66" si="1">IF(E3=1,G3,"")</f>
        <v/>
      </c>
      <c r="G3" s="45" t="str">
        <f t="shared" ref="G3:G17" si="2">IF(I3=0,"","男")</f>
        <v/>
      </c>
      <c r="H3" s="45">
        <f>男!AG9</f>
        <v>0</v>
      </c>
      <c r="I3" s="45">
        <f>男!AH9</f>
        <v>0</v>
      </c>
      <c r="J3" s="45" t="str">
        <f>男!AI9</f>
        <v/>
      </c>
      <c r="K3" s="45">
        <f>男!AJ9</f>
        <v>0</v>
      </c>
      <c r="L3" s="45">
        <f>男!AK9</f>
        <v>0</v>
      </c>
      <c r="M3" s="45">
        <f>男!AL9</f>
        <v>0</v>
      </c>
      <c r="O3" s="23" t="s">
        <v>31</v>
      </c>
      <c r="P3" s="23">
        <v>100</v>
      </c>
    </row>
    <row r="4" spans="1:16" x14ac:dyDescent="0.4">
      <c r="A4" s="45" t="str">
        <f t="shared" si="0"/>
        <v/>
      </c>
      <c r="B4" s="45" t="str">
        <f>IFERROR(IF(F4="","",VLOOKUP(F4,$O$2:$P$4,2,FALSE)-COUNTIF($F$2:F4,F4)),"")</f>
        <v/>
      </c>
      <c r="C4" s="45" t="s">
        <v>396</v>
      </c>
      <c r="D4" s="45" t="str">
        <f>男!AE10</f>
        <v>　</v>
      </c>
      <c r="E4" s="45">
        <f>IF(I4=0,0,COUNTIF($I$2:I4,I4))</f>
        <v>0</v>
      </c>
      <c r="F4" s="45" t="str">
        <f t="shared" si="1"/>
        <v/>
      </c>
      <c r="G4" s="45" t="str">
        <f t="shared" si="2"/>
        <v/>
      </c>
      <c r="H4" s="45">
        <f>男!AG10</f>
        <v>0</v>
      </c>
      <c r="I4" s="45">
        <f>男!AH10</f>
        <v>0</v>
      </c>
      <c r="J4" s="45" t="str">
        <f>男!AI10</f>
        <v/>
      </c>
      <c r="K4" s="45">
        <f>男!AJ10</f>
        <v>0</v>
      </c>
      <c r="L4" s="45">
        <f>男!AK10</f>
        <v>0</v>
      </c>
      <c r="M4" s="45">
        <f>男!AL10</f>
        <v>0</v>
      </c>
      <c r="O4" s="23" t="s">
        <v>30</v>
      </c>
      <c r="P4" s="23">
        <v>300</v>
      </c>
    </row>
    <row r="5" spans="1:16" x14ac:dyDescent="0.4">
      <c r="A5" s="45" t="str">
        <f t="shared" si="0"/>
        <v/>
      </c>
      <c r="B5" s="45" t="str">
        <f>IFERROR(IF(F5="","",VLOOKUP(F5,$O$2:$P$4,2,FALSE)-COUNTIF($F$2:F5,F5)),"")</f>
        <v/>
      </c>
      <c r="C5" s="45" t="s">
        <v>397</v>
      </c>
      <c r="D5" s="45" t="str">
        <f>男!AE11</f>
        <v>　</v>
      </c>
      <c r="E5" s="45">
        <f>IF(I5=0,0,COUNTIF($I$2:I5,I5))</f>
        <v>0</v>
      </c>
      <c r="F5" s="45" t="str">
        <f t="shared" si="1"/>
        <v/>
      </c>
      <c r="G5" s="45" t="str">
        <f t="shared" si="2"/>
        <v/>
      </c>
      <c r="H5" s="45">
        <f>男!AG11</f>
        <v>0</v>
      </c>
      <c r="I5" s="45">
        <f>男!AH11</f>
        <v>0</v>
      </c>
      <c r="J5" s="45" t="str">
        <f>男!AI11</f>
        <v/>
      </c>
      <c r="K5" s="45">
        <f>男!AJ11</f>
        <v>0</v>
      </c>
      <c r="L5" s="45">
        <f>男!AK11</f>
        <v>0</v>
      </c>
      <c r="M5" s="45">
        <f>男!AL11</f>
        <v>0</v>
      </c>
    </row>
    <row r="6" spans="1:16" x14ac:dyDescent="0.4">
      <c r="A6" s="45" t="str">
        <f t="shared" si="0"/>
        <v/>
      </c>
      <c r="B6" s="45" t="str">
        <f>IFERROR(IF(F6="","",VLOOKUP(F6,$O$2:$P$4,2,FALSE)-COUNTIF($F$2:F6,F6)),"")</f>
        <v/>
      </c>
      <c r="C6" s="45" t="s">
        <v>398</v>
      </c>
      <c r="D6" s="45" t="str">
        <f>男!AE12</f>
        <v>　</v>
      </c>
      <c r="E6" s="45">
        <f>IF(I6=0,0,COUNTIF($I$2:I6,I6))</f>
        <v>0</v>
      </c>
      <c r="F6" s="45" t="str">
        <f t="shared" si="1"/>
        <v/>
      </c>
      <c r="G6" s="45" t="str">
        <f t="shared" si="2"/>
        <v/>
      </c>
      <c r="H6" s="45">
        <f>男!AG12</f>
        <v>0</v>
      </c>
      <c r="I6" s="45">
        <f>男!AH12</f>
        <v>0</v>
      </c>
      <c r="J6" s="45" t="str">
        <f>男!AI12</f>
        <v/>
      </c>
      <c r="K6" s="45">
        <f>男!AJ12</f>
        <v>0</v>
      </c>
      <c r="L6" s="45">
        <f>男!AK12</f>
        <v>0</v>
      </c>
      <c r="M6" s="45">
        <f>男!AL12</f>
        <v>0</v>
      </c>
    </row>
    <row r="7" spans="1:16" x14ac:dyDescent="0.4">
      <c r="A7" s="45" t="str">
        <f t="shared" si="0"/>
        <v/>
      </c>
      <c r="B7" s="45" t="str">
        <f>IFERROR(IF(F7="","",VLOOKUP(F7,$O$2:$P$4,2,FALSE)-COUNTIF($F$2:F7,F7)),"")</f>
        <v/>
      </c>
      <c r="C7" s="45" t="s">
        <v>399</v>
      </c>
      <c r="D7" s="45" t="str">
        <f>男!AE13</f>
        <v>　</v>
      </c>
      <c r="E7" s="45">
        <f>IF(I7=0,0,COUNTIF($I$2:I7,I7))</f>
        <v>0</v>
      </c>
      <c r="F7" s="45" t="str">
        <f t="shared" si="1"/>
        <v/>
      </c>
      <c r="G7" s="45" t="str">
        <f t="shared" si="2"/>
        <v/>
      </c>
      <c r="H7" s="45">
        <f>男!AG13</f>
        <v>0</v>
      </c>
      <c r="I7" s="45">
        <f>男!AH13</f>
        <v>0</v>
      </c>
      <c r="J7" s="45" t="str">
        <f>男!AI13</f>
        <v/>
      </c>
      <c r="K7" s="45">
        <f>男!AJ13</f>
        <v>0</v>
      </c>
      <c r="L7" s="45">
        <f>男!AK13</f>
        <v>0</v>
      </c>
      <c r="M7" s="45">
        <f>男!AL13</f>
        <v>0</v>
      </c>
    </row>
    <row r="8" spans="1:16" x14ac:dyDescent="0.4">
      <c r="A8" s="45" t="str">
        <f t="shared" si="0"/>
        <v/>
      </c>
      <c r="B8" s="45" t="str">
        <f>IFERROR(IF(F8="","",VLOOKUP(F8,$O$2:$P$4,2,FALSE)-COUNTIF($F$2:F8,F8)),"")</f>
        <v/>
      </c>
      <c r="C8" s="45" t="s">
        <v>400</v>
      </c>
      <c r="D8" s="45" t="str">
        <f>男!AE14</f>
        <v>　</v>
      </c>
      <c r="E8" s="45">
        <f>IF(I8=0,0,COUNTIF($I$2:I8,I8))</f>
        <v>0</v>
      </c>
      <c r="F8" s="45" t="str">
        <f t="shared" si="1"/>
        <v/>
      </c>
      <c r="G8" s="45" t="str">
        <f t="shared" si="2"/>
        <v/>
      </c>
      <c r="H8" s="45">
        <f>男!AG14</f>
        <v>0</v>
      </c>
      <c r="I8" s="45">
        <f>男!AH14</f>
        <v>0</v>
      </c>
      <c r="J8" s="45" t="str">
        <f>男!AI14</f>
        <v/>
      </c>
      <c r="K8" s="45">
        <f>男!AJ14</f>
        <v>0</v>
      </c>
      <c r="L8" s="45">
        <f>男!AK14</f>
        <v>0</v>
      </c>
      <c r="M8" s="45">
        <f>男!AL14</f>
        <v>0</v>
      </c>
    </row>
    <row r="9" spans="1:16" x14ac:dyDescent="0.4">
      <c r="A9" s="45" t="str">
        <f t="shared" si="0"/>
        <v/>
      </c>
      <c r="B9" s="45" t="str">
        <f>IFERROR(IF(F9="","",VLOOKUP(F9,$O$2:$P$4,2,FALSE)-COUNTIF($F$2:F9,F9)),"")</f>
        <v/>
      </c>
      <c r="C9" s="45" t="s">
        <v>401</v>
      </c>
      <c r="D9" s="45" t="str">
        <f>男!AE15</f>
        <v>　</v>
      </c>
      <c r="E9" s="45">
        <f>IF(I9=0,0,COUNTIF($I$2:I9,I9))</f>
        <v>0</v>
      </c>
      <c r="F9" s="45" t="str">
        <f t="shared" si="1"/>
        <v/>
      </c>
      <c r="G9" s="45" t="str">
        <f t="shared" si="2"/>
        <v/>
      </c>
      <c r="H9" s="45">
        <f>男!AG15</f>
        <v>0</v>
      </c>
      <c r="I9" s="45">
        <f>男!AH15</f>
        <v>0</v>
      </c>
      <c r="J9" s="45" t="str">
        <f>男!AI15</f>
        <v/>
      </c>
      <c r="K9" s="45">
        <f>男!AJ15</f>
        <v>0</v>
      </c>
      <c r="L9" s="45">
        <f>男!AK15</f>
        <v>0</v>
      </c>
      <c r="M9" s="45">
        <f>男!AL15</f>
        <v>0</v>
      </c>
    </row>
    <row r="10" spans="1:16" x14ac:dyDescent="0.4">
      <c r="A10" s="45" t="str">
        <f t="shared" si="0"/>
        <v/>
      </c>
      <c r="B10" s="45" t="str">
        <f>IFERROR(IF(F10="","",VLOOKUP(F10,$O$2:$P$4,2,FALSE)-COUNTIF($F$2:F10,F10)),"")</f>
        <v/>
      </c>
      <c r="C10" s="45" t="s">
        <v>402</v>
      </c>
      <c r="D10" s="45" t="str">
        <f>男!AE23</f>
        <v>　</v>
      </c>
      <c r="E10" s="45">
        <f>IF(I10=0,0,COUNTIF($I$2:I10,I10))</f>
        <v>0</v>
      </c>
      <c r="F10" s="45" t="str">
        <f t="shared" si="1"/>
        <v/>
      </c>
      <c r="G10" s="45" t="str">
        <f>IF(I10=0,"","監督")</f>
        <v/>
      </c>
      <c r="H10" s="45">
        <f>男!AG23</f>
        <v>0</v>
      </c>
      <c r="I10" s="45">
        <f>男!AH23</f>
        <v>0</v>
      </c>
      <c r="J10" s="45" t="str">
        <f>男!AI23</f>
        <v/>
      </c>
      <c r="K10" s="45">
        <f>男!AJ23</f>
        <v>0</v>
      </c>
      <c r="L10" s="45">
        <f>男!AK23</f>
        <v>0</v>
      </c>
      <c r="M10" s="45">
        <f>男!AL23</f>
        <v>0</v>
      </c>
    </row>
    <row r="11" spans="1:16" x14ac:dyDescent="0.4">
      <c r="A11" s="45" t="str">
        <f t="shared" si="0"/>
        <v/>
      </c>
      <c r="B11" s="45" t="str">
        <f>IFERROR(IF(F11="","",VLOOKUP(F11,$O$2:$P$4,2,FALSE)-COUNTIF($F$2:F11,F11)),"")</f>
        <v/>
      </c>
      <c r="C11" s="45" t="s">
        <v>403</v>
      </c>
      <c r="D11" s="45" t="str">
        <f>男!AE24</f>
        <v>　</v>
      </c>
      <c r="E11" s="45">
        <f>IF(I11=0,0,COUNTIF($I$2:I11,I11))</f>
        <v>0</v>
      </c>
      <c r="F11" s="45" t="str">
        <f t="shared" si="1"/>
        <v/>
      </c>
      <c r="G11" s="45" t="str">
        <f t="shared" si="2"/>
        <v/>
      </c>
      <c r="H11" s="45">
        <f>男!AG24</f>
        <v>0</v>
      </c>
      <c r="I11" s="45">
        <f>男!AH24</f>
        <v>0</v>
      </c>
      <c r="J11" s="45" t="str">
        <f>男!AI24</f>
        <v/>
      </c>
      <c r="K11" s="45">
        <f>男!AJ24</f>
        <v>0</v>
      </c>
      <c r="L11" s="45">
        <f>男!AK24</f>
        <v>0</v>
      </c>
      <c r="M11" s="45">
        <f>男!AL24</f>
        <v>0</v>
      </c>
    </row>
    <row r="12" spans="1:16" x14ac:dyDescent="0.4">
      <c r="A12" s="45" t="str">
        <f t="shared" si="0"/>
        <v/>
      </c>
      <c r="B12" s="45" t="str">
        <f>IFERROR(IF(F12="","",VLOOKUP(F12,$O$2:$P$4,2,FALSE)-COUNTIF($F$2:F12,F12)),"")</f>
        <v/>
      </c>
      <c r="C12" s="45" t="s">
        <v>404</v>
      </c>
      <c r="D12" s="45" t="str">
        <f>男!AE25</f>
        <v>　</v>
      </c>
      <c r="E12" s="45">
        <f>IF(I12=0,0,COUNTIF($I$2:I12,I12))</f>
        <v>0</v>
      </c>
      <c r="F12" s="45" t="str">
        <f t="shared" si="1"/>
        <v/>
      </c>
      <c r="G12" s="45" t="str">
        <f t="shared" si="2"/>
        <v/>
      </c>
      <c r="H12" s="45">
        <f>男!AG25</f>
        <v>0</v>
      </c>
      <c r="I12" s="45">
        <f>男!AH25</f>
        <v>0</v>
      </c>
      <c r="J12" s="45" t="str">
        <f>男!AI25</f>
        <v/>
      </c>
      <c r="K12" s="45">
        <f>男!AJ25</f>
        <v>0</v>
      </c>
      <c r="L12" s="45">
        <f>男!AK25</f>
        <v>0</v>
      </c>
      <c r="M12" s="45">
        <f>男!AL25</f>
        <v>0</v>
      </c>
    </row>
    <row r="13" spans="1:16" x14ac:dyDescent="0.4">
      <c r="A13" s="45" t="str">
        <f t="shared" si="0"/>
        <v/>
      </c>
      <c r="B13" s="45" t="str">
        <f>IFERROR(IF(F13="","",VLOOKUP(F13,$O$2:$P$4,2,FALSE)-COUNTIF($F$2:F13,F13)),"")</f>
        <v/>
      </c>
      <c r="C13" s="45" t="s">
        <v>405</v>
      </c>
      <c r="D13" s="45" t="str">
        <f>男!AE26</f>
        <v>　</v>
      </c>
      <c r="E13" s="45">
        <f>IF(I13=0,0,COUNTIF($I$2:I13,I13))</f>
        <v>0</v>
      </c>
      <c r="F13" s="45" t="str">
        <f t="shared" si="1"/>
        <v/>
      </c>
      <c r="G13" s="45" t="str">
        <f t="shared" si="2"/>
        <v/>
      </c>
      <c r="H13" s="45">
        <f>男!AG26</f>
        <v>0</v>
      </c>
      <c r="I13" s="45">
        <f>男!AH26</f>
        <v>0</v>
      </c>
      <c r="J13" s="45" t="str">
        <f>男!AI26</f>
        <v/>
      </c>
      <c r="K13" s="45">
        <f>男!AJ26</f>
        <v>0</v>
      </c>
      <c r="L13" s="45">
        <f>男!AK26</f>
        <v>0</v>
      </c>
      <c r="M13" s="45">
        <f>男!AL26</f>
        <v>0</v>
      </c>
    </row>
    <row r="14" spans="1:16" x14ac:dyDescent="0.4">
      <c r="A14" s="45" t="str">
        <f t="shared" si="0"/>
        <v/>
      </c>
      <c r="B14" s="45" t="str">
        <f>IFERROR(IF(F14="","",VLOOKUP(F14,$O$2:$P$4,2,FALSE)-COUNTIF($F$2:F14,F14)),"")</f>
        <v/>
      </c>
      <c r="C14" s="45" t="s">
        <v>406</v>
      </c>
      <c r="D14" s="45" t="str">
        <f>男!AE27</f>
        <v>　</v>
      </c>
      <c r="E14" s="45">
        <f>IF(I14=0,0,COUNTIF($I$2:I14,I14))</f>
        <v>0</v>
      </c>
      <c r="F14" s="45" t="str">
        <f t="shared" si="1"/>
        <v/>
      </c>
      <c r="G14" s="45" t="str">
        <f t="shared" si="2"/>
        <v/>
      </c>
      <c r="H14" s="45">
        <f>男!AG27</f>
        <v>0</v>
      </c>
      <c r="I14" s="45">
        <f>男!AH27</f>
        <v>0</v>
      </c>
      <c r="J14" s="45" t="str">
        <f>男!AI27</f>
        <v/>
      </c>
      <c r="K14" s="45">
        <f>男!AJ27</f>
        <v>0</v>
      </c>
      <c r="L14" s="45">
        <f>男!AK27</f>
        <v>0</v>
      </c>
      <c r="M14" s="45">
        <f>男!AL27</f>
        <v>0</v>
      </c>
    </row>
    <row r="15" spans="1:16" x14ac:dyDescent="0.4">
      <c r="A15" s="45" t="str">
        <f t="shared" si="0"/>
        <v/>
      </c>
      <c r="B15" s="45" t="str">
        <f>IFERROR(IF(F15="","",VLOOKUP(F15,$O$2:$P$4,2,FALSE)-COUNTIF($F$2:F15,F15)),"")</f>
        <v/>
      </c>
      <c r="C15" s="45" t="s">
        <v>407</v>
      </c>
      <c r="D15" s="45" t="str">
        <f>男!AE28</f>
        <v>　</v>
      </c>
      <c r="E15" s="45">
        <f>IF(I15=0,0,COUNTIF($I$2:I15,I15))</f>
        <v>0</v>
      </c>
      <c r="F15" s="45" t="str">
        <f t="shared" si="1"/>
        <v/>
      </c>
      <c r="G15" s="45" t="str">
        <f t="shared" si="2"/>
        <v/>
      </c>
      <c r="H15" s="45">
        <f>男!AG28</f>
        <v>0</v>
      </c>
      <c r="I15" s="45">
        <f>男!AH28</f>
        <v>0</v>
      </c>
      <c r="J15" s="45" t="str">
        <f>男!AI28</f>
        <v/>
      </c>
      <c r="K15" s="45">
        <f>男!AJ28</f>
        <v>0</v>
      </c>
      <c r="L15" s="45">
        <f>男!AK28</f>
        <v>0</v>
      </c>
      <c r="M15" s="45">
        <f>男!AL28</f>
        <v>0</v>
      </c>
    </row>
    <row r="16" spans="1:16" x14ac:dyDescent="0.4">
      <c r="A16" s="45" t="str">
        <f t="shared" si="0"/>
        <v/>
      </c>
      <c r="B16" s="45" t="str">
        <f>IFERROR(IF(F16="","",VLOOKUP(F16,$O$2:$P$4,2,FALSE)-COUNTIF($F$2:F16,F16)),"")</f>
        <v/>
      </c>
      <c r="C16" s="45" t="s">
        <v>408</v>
      </c>
      <c r="D16" s="45" t="str">
        <f>男!AE29</f>
        <v>　</v>
      </c>
      <c r="E16" s="45">
        <f>IF(I16=0,0,COUNTIF($I$2:I16,I16))</f>
        <v>0</v>
      </c>
      <c r="F16" s="45" t="str">
        <f t="shared" si="1"/>
        <v/>
      </c>
      <c r="G16" s="45" t="str">
        <f t="shared" si="2"/>
        <v/>
      </c>
      <c r="H16" s="45">
        <f>男!AG29</f>
        <v>0</v>
      </c>
      <c r="I16" s="45">
        <f>男!AH29</f>
        <v>0</v>
      </c>
      <c r="J16" s="45" t="str">
        <f>男!AI29</f>
        <v/>
      </c>
      <c r="K16" s="45">
        <f>男!AJ29</f>
        <v>0</v>
      </c>
      <c r="L16" s="45">
        <f>男!AK29</f>
        <v>0</v>
      </c>
      <c r="M16" s="45">
        <f>男!AL29</f>
        <v>0</v>
      </c>
    </row>
    <row r="17" spans="1:13" x14ac:dyDescent="0.4">
      <c r="A17" s="45" t="str">
        <f t="shared" si="0"/>
        <v/>
      </c>
      <c r="B17" s="45" t="str">
        <f>IFERROR(IF(F17="","",VLOOKUP(F17,$O$2:$P$4,2,FALSE)-COUNTIF($F$2:F17,F17)),"")</f>
        <v/>
      </c>
      <c r="C17" s="45" t="s">
        <v>409</v>
      </c>
      <c r="D17" s="45" t="str">
        <f>男!AE30</f>
        <v>　</v>
      </c>
      <c r="E17" s="45">
        <f>IF(I17=0,0,COUNTIF($I$2:I17,I17))</f>
        <v>0</v>
      </c>
      <c r="F17" s="45" t="str">
        <f t="shared" si="1"/>
        <v/>
      </c>
      <c r="G17" s="45" t="str">
        <f t="shared" si="2"/>
        <v/>
      </c>
      <c r="H17" s="45">
        <f>男!AG30</f>
        <v>0</v>
      </c>
      <c r="I17" s="45">
        <f>男!AH30</f>
        <v>0</v>
      </c>
      <c r="J17" s="45" t="str">
        <f>男!AI30</f>
        <v/>
      </c>
      <c r="K17" s="45">
        <f>男!AJ30</f>
        <v>0</v>
      </c>
      <c r="L17" s="45">
        <f>男!AK30</f>
        <v>0</v>
      </c>
      <c r="M17" s="45">
        <f>男!AL30</f>
        <v>0</v>
      </c>
    </row>
    <row r="18" spans="1:13" x14ac:dyDescent="0.4">
      <c r="A18" s="45" t="str">
        <f t="shared" si="0"/>
        <v/>
      </c>
      <c r="B18" s="45" t="str">
        <f>IFERROR(IF(F18="","",VLOOKUP(F18,$O$2:$P$4,2,FALSE)-COUNTIF($F$2:F18,F18)),"")</f>
        <v/>
      </c>
      <c r="C18" s="45" t="s">
        <v>410</v>
      </c>
      <c r="D18" s="45" t="str">
        <f>女!AE8</f>
        <v>　</v>
      </c>
      <c r="E18" s="45">
        <f>IF(I18=0,0,COUNTIF($I$2:I18,I18))</f>
        <v>0</v>
      </c>
      <c r="F18" s="45" t="str">
        <f t="shared" si="1"/>
        <v/>
      </c>
      <c r="G18" s="45" t="str">
        <f>IF(I18=0,"","監督")</f>
        <v/>
      </c>
      <c r="H18" s="45">
        <f>女!AG8</f>
        <v>0</v>
      </c>
      <c r="I18" s="45">
        <f>女!AH8</f>
        <v>0</v>
      </c>
      <c r="J18" s="45" t="str">
        <f>女!AI8</f>
        <v/>
      </c>
      <c r="K18" s="45">
        <f>女!AJ8</f>
        <v>0</v>
      </c>
      <c r="L18" s="45">
        <f>女!AK8</f>
        <v>0</v>
      </c>
      <c r="M18" s="45">
        <f>女!AL8</f>
        <v>0</v>
      </c>
    </row>
    <row r="19" spans="1:13" x14ac:dyDescent="0.4">
      <c r="A19" s="45" t="str">
        <f t="shared" si="0"/>
        <v/>
      </c>
      <c r="B19" s="45" t="str">
        <f>IFERROR(IF(F19="","",VLOOKUP(F19,$O$2:$P$4,2,FALSE)-COUNTIF($F$2:F19,F19)),"")</f>
        <v/>
      </c>
      <c r="C19" s="45" t="s">
        <v>411</v>
      </c>
      <c r="D19" s="45" t="str">
        <f>女!AE9</f>
        <v>　</v>
      </c>
      <c r="E19" s="45">
        <f>IF(I19=0,0,COUNTIF($I$2:I19,I19))</f>
        <v>0</v>
      </c>
      <c r="F19" s="45" t="str">
        <f t="shared" si="1"/>
        <v/>
      </c>
      <c r="G19" s="45" t="str">
        <f t="shared" ref="G19:G29" si="3">IF(I19=0,"","女")</f>
        <v/>
      </c>
      <c r="H19" s="45">
        <f>女!AG9</f>
        <v>0</v>
      </c>
      <c r="I19" s="45">
        <f>女!AH9</f>
        <v>0</v>
      </c>
      <c r="J19" s="45" t="str">
        <f>女!AI9</f>
        <v/>
      </c>
      <c r="K19" s="45">
        <f>女!AJ9</f>
        <v>0</v>
      </c>
      <c r="L19" s="45">
        <f>女!AK9</f>
        <v>0</v>
      </c>
      <c r="M19" s="45">
        <f>女!AL9</f>
        <v>0</v>
      </c>
    </row>
    <row r="20" spans="1:13" x14ac:dyDescent="0.4">
      <c r="A20" s="45" t="str">
        <f t="shared" si="0"/>
        <v/>
      </c>
      <c r="B20" s="45" t="str">
        <f>IFERROR(IF(F20="","",VLOOKUP(F20,$O$2:$P$4,2,FALSE)-COUNTIF($F$2:F20,F20)),"")</f>
        <v/>
      </c>
      <c r="C20" s="45" t="s">
        <v>412</v>
      </c>
      <c r="D20" s="45" t="str">
        <f>女!AE10</f>
        <v>　</v>
      </c>
      <c r="E20" s="45">
        <f>IF(I20=0,0,COUNTIF($I$2:I20,I20))</f>
        <v>0</v>
      </c>
      <c r="F20" s="45" t="str">
        <f t="shared" si="1"/>
        <v/>
      </c>
      <c r="G20" s="45" t="str">
        <f t="shared" si="3"/>
        <v/>
      </c>
      <c r="H20" s="45">
        <f>女!AG10</f>
        <v>0</v>
      </c>
      <c r="I20" s="45">
        <f>女!AH10</f>
        <v>0</v>
      </c>
      <c r="J20" s="45" t="str">
        <f>女!AI10</f>
        <v/>
      </c>
      <c r="K20" s="45">
        <f>女!AJ10</f>
        <v>0</v>
      </c>
      <c r="L20" s="45">
        <f>女!AK10</f>
        <v>0</v>
      </c>
      <c r="M20" s="45">
        <f>女!AL10</f>
        <v>0</v>
      </c>
    </row>
    <row r="21" spans="1:13" x14ac:dyDescent="0.4">
      <c r="A21" s="45" t="str">
        <f t="shared" si="0"/>
        <v/>
      </c>
      <c r="B21" s="45" t="str">
        <f>IFERROR(IF(F21="","",VLOOKUP(F21,$O$2:$P$4,2,FALSE)-COUNTIF($F$2:F21,F21)),"")</f>
        <v/>
      </c>
      <c r="C21" s="45" t="s">
        <v>413</v>
      </c>
      <c r="D21" s="45" t="str">
        <f>女!AE11</f>
        <v>　</v>
      </c>
      <c r="E21" s="45">
        <f>IF(I21=0,0,COUNTIF($I$2:I21,I21))</f>
        <v>0</v>
      </c>
      <c r="F21" s="45" t="str">
        <f t="shared" si="1"/>
        <v/>
      </c>
      <c r="G21" s="45" t="str">
        <f t="shared" si="3"/>
        <v/>
      </c>
      <c r="H21" s="45">
        <f>女!AG11</f>
        <v>0</v>
      </c>
      <c r="I21" s="45">
        <f>女!AH11</f>
        <v>0</v>
      </c>
      <c r="J21" s="45" t="str">
        <f>女!AI11</f>
        <v/>
      </c>
      <c r="K21" s="45">
        <f>女!AJ11</f>
        <v>0</v>
      </c>
      <c r="L21" s="45">
        <f>女!AK11</f>
        <v>0</v>
      </c>
      <c r="M21" s="45">
        <f>女!AL11</f>
        <v>0</v>
      </c>
    </row>
    <row r="22" spans="1:13" x14ac:dyDescent="0.4">
      <c r="A22" s="45" t="str">
        <f t="shared" si="0"/>
        <v/>
      </c>
      <c r="B22" s="45" t="str">
        <f>IFERROR(IF(F22="","",VLOOKUP(F22,$O$2:$P$4,2,FALSE)-COUNTIF($F$2:F22,F22)),"")</f>
        <v/>
      </c>
      <c r="C22" s="45" t="s">
        <v>414</v>
      </c>
      <c r="D22" s="45" t="str">
        <f>女!AE12</f>
        <v>　</v>
      </c>
      <c r="E22" s="45">
        <f>IF(I22=0,0,COUNTIF($I$2:I22,I22))</f>
        <v>0</v>
      </c>
      <c r="F22" s="45" t="str">
        <f t="shared" si="1"/>
        <v/>
      </c>
      <c r="G22" s="45" t="str">
        <f t="shared" si="3"/>
        <v/>
      </c>
      <c r="H22" s="45">
        <f>女!AG12</f>
        <v>0</v>
      </c>
      <c r="I22" s="45">
        <f>女!AH12</f>
        <v>0</v>
      </c>
      <c r="J22" s="45" t="str">
        <f>女!AI12</f>
        <v/>
      </c>
      <c r="K22" s="45">
        <f>女!AJ12</f>
        <v>0</v>
      </c>
      <c r="L22" s="45">
        <f>女!AK12</f>
        <v>0</v>
      </c>
      <c r="M22" s="45">
        <f>女!AL12</f>
        <v>0</v>
      </c>
    </row>
    <row r="23" spans="1:13" x14ac:dyDescent="0.4">
      <c r="A23" s="45" t="str">
        <f t="shared" si="0"/>
        <v/>
      </c>
      <c r="B23" s="45" t="str">
        <f>IFERROR(IF(F23="","",VLOOKUP(F23,$O$2:$P$4,2,FALSE)-COUNTIF($F$2:F23,F23)),"")</f>
        <v/>
      </c>
      <c r="C23" s="45" t="s">
        <v>415</v>
      </c>
      <c r="D23" s="45" t="str">
        <f>女!AE13</f>
        <v>　</v>
      </c>
      <c r="E23" s="45">
        <f>IF(I23=0,0,COUNTIF($I$2:I23,I23))</f>
        <v>0</v>
      </c>
      <c r="F23" s="45" t="str">
        <f t="shared" si="1"/>
        <v/>
      </c>
      <c r="G23" s="45" t="str">
        <f t="shared" si="3"/>
        <v/>
      </c>
      <c r="H23" s="45">
        <f>女!AG13</f>
        <v>0</v>
      </c>
      <c r="I23" s="45">
        <f>女!AH13</f>
        <v>0</v>
      </c>
      <c r="J23" s="45" t="str">
        <f>女!AI13</f>
        <v/>
      </c>
      <c r="K23" s="45">
        <f>女!AJ13</f>
        <v>0</v>
      </c>
      <c r="L23" s="45">
        <f>女!AK13</f>
        <v>0</v>
      </c>
      <c r="M23" s="45">
        <f>女!AL13</f>
        <v>0</v>
      </c>
    </row>
    <row r="24" spans="1:13" x14ac:dyDescent="0.4">
      <c r="A24" s="45" t="str">
        <f t="shared" si="0"/>
        <v/>
      </c>
      <c r="B24" s="45" t="str">
        <f>IFERROR(IF(F24="","",VLOOKUP(F24,$O$2:$P$4,2,FALSE)-COUNTIF($F$2:F24,F24)),"")</f>
        <v/>
      </c>
      <c r="C24" s="45" t="s">
        <v>416</v>
      </c>
      <c r="D24" s="45" t="str">
        <f>女!AE23</f>
        <v>　</v>
      </c>
      <c r="E24" s="45">
        <f>IF(I24=0,0,COUNTIF($I$2:I24,I24))</f>
        <v>0</v>
      </c>
      <c r="F24" s="45" t="str">
        <f t="shared" si="1"/>
        <v/>
      </c>
      <c r="G24" s="45" t="str">
        <f>IF(I24=0,"","監督")</f>
        <v/>
      </c>
      <c r="H24" s="45">
        <f>女!AG23</f>
        <v>0</v>
      </c>
      <c r="I24" s="45">
        <f>女!AH23</f>
        <v>0</v>
      </c>
      <c r="J24" s="45" t="str">
        <f>女!AI23</f>
        <v/>
      </c>
      <c r="K24" s="45">
        <f>女!AJ23</f>
        <v>0</v>
      </c>
      <c r="L24" s="45">
        <f>女!AK23</f>
        <v>0</v>
      </c>
      <c r="M24" s="45">
        <f>女!AL23</f>
        <v>0</v>
      </c>
    </row>
    <row r="25" spans="1:13" x14ac:dyDescent="0.4">
      <c r="A25" s="45" t="str">
        <f t="shared" si="0"/>
        <v/>
      </c>
      <c r="B25" s="45" t="str">
        <f>IFERROR(IF(F25="","",VLOOKUP(F25,$O$2:$P$4,2,FALSE)-COUNTIF($F$2:F25,F25)),"")</f>
        <v/>
      </c>
      <c r="C25" s="45" t="s">
        <v>417</v>
      </c>
      <c r="D25" s="45" t="str">
        <f>女!AE24</f>
        <v>　</v>
      </c>
      <c r="E25" s="45">
        <f>IF(I25=0,0,COUNTIF($I$2:I25,I25))</f>
        <v>0</v>
      </c>
      <c r="F25" s="45" t="str">
        <f t="shared" si="1"/>
        <v/>
      </c>
      <c r="G25" s="45" t="str">
        <f t="shared" si="3"/>
        <v/>
      </c>
      <c r="H25" s="45">
        <f>女!AG24</f>
        <v>0</v>
      </c>
      <c r="I25" s="45">
        <f>女!AH24</f>
        <v>0</v>
      </c>
      <c r="J25" s="45" t="str">
        <f>女!AI24</f>
        <v/>
      </c>
      <c r="K25" s="45">
        <f>女!AJ24</f>
        <v>0</v>
      </c>
      <c r="L25" s="45">
        <f>女!AK24</f>
        <v>0</v>
      </c>
      <c r="M25" s="45">
        <f>女!AL24</f>
        <v>0</v>
      </c>
    </row>
    <row r="26" spans="1:13" x14ac:dyDescent="0.4">
      <c r="A26" s="45" t="str">
        <f t="shared" si="0"/>
        <v/>
      </c>
      <c r="B26" s="45" t="str">
        <f>IFERROR(IF(F26="","",VLOOKUP(F26,$O$2:$P$4,2,FALSE)-COUNTIF($F$2:F26,F26)),"")</f>
        <v/>
      </c>
      <c r="C26" s="45" t="s">
        <v>418</v>
      </c>
      <c r="D26" s="45" t="str">
        <f>女!AE25</f>
        <v>　</v>
      </c>
      <c r="E26" s="45">
        <f>IF(I26=0,0,COUNTIF($I$2:I26,I26))</f>
        <v>0</v>
      </c>
      <c r="F26" s="45" t="str">
        <f t="shared" si="1"/>
        <v/>
      </c>
      <c r="G26" s="45" t="str">
        <f t="shared" si="3"/>
        <v/>
      </c>
      <c r="H26" s="45">
        <f>女!AG25</f>
        <v>0</v>
      </c>
      <c r="I26" s="45">
        <f>女!AH25</f>
        <v>0</v>
      </c>
      <c r="J26" s="45" t="str">
        <f>女!AI25</f>
        <v/>
      </c>
      <c r="K26" s="45">
        <f>女!AJ25</f>
        <v>0</v>
      </c>
      <c r="L26" s="45">
        <f>女!AK25</f>
        <v>0</v>
      </c>
      <c r="M26" s="45">
        <f>女!AL25</f>
        <v>0</v>
      </c>
    </row>
    <row r="27" spans="1:13" x14ac:dyDescent="0.4">
      <c r="A27" s="45" t="str">
        <f t="shared" si="0"/>
        <v/>
      </c>
      <c r="B27" s="45" t="str">
        <f>IFERROR(IF(F27="","",VLOOKUP(F27,$O$2:$P$4,2,FALSE)-COUNTIF($F$2:F27,F27)),"")</f>
        <v/>
      </c>
      <c r="C27" s="45" t="s">
        <v>419</v>
      </c>
      <c r="D27" s="45" t="str">
        <f>女!AE26</f>
        <v>　</v>
      </c>
      <c r="E27" s="45">
        <f>IF(I27=0,0,COUNTIF($I$2:I27,I27))</f>
        <v>0</v>
      </c>
      <c r="F27" s="45" t="str">
        <f t="shared" si="1"/>
        <v/>
      </c>
      <c r="G27" s="45" t="str">
        <f t="shared" si="3"/>
        <v/>
      </c>
      <c r="H27" s="45">
        <f>女!AG26</f>
        <v>0</v>
      </c>
      <c r="I27" s="45">
        <f>女!AH26</f>
        <v>0</v>
      </c>
      <c r="J27" s="45" t="str">
        <f>女!AI26</f>
        <v/>
      </c>
      <c r="K27" s="45">
        <f>女!AJ26</f>
        <v>0</v>
      </c>
      <c r="L27" s="45">
        <f>女!AK26</f>
        <v>0</v>
      </c>
      <c r="M27" s="45">
        <f>女!AL26</f>
        <v>0</v>
      </c>
    </row>
    <row r="28" spans="1:13" x14ac:dyDescent="0.4">
      <c r="A28" s="45" t="str">
        <f t="shared" si="0"/>
        <v/>
      </c>
      <c r="B28" s="45" t="str">
        <f>IFERROR(IF(F28="","",VLOOKUP(F28,$O$2:$P$4,2,FALSE)-COUNTIF($F$2:F28,F28)),"")</f>
        <v/>
      </c>
      <c r="C28" s="45" t="s">
        <v>420</v>
      </c>
      <c r="D28" s="45" t="str">
        <f>女!AE27</f>
        <v>　</v>
      </c>
      <c r="E28" s="45">
        <f>IF(I28=0,0,COUNTIF($I$2:I28,I28))</f>
        <v>0</v>
      </c>
      <c r="F28" s="45" t="str">
        <f t="shared" si="1"/>
        <v/>
      </c>
      <c r="G28" s="45" t="str">
        <f t="shared" si="3"/>
        <v/>
      </c>
      <c r="H28" s="45">
        <f>女!AG27</f>
        <v>0</v>
      </c>
      <c r="I28" s="45">
        <f>女!AH27</f>
        <v>0</v>
      </c>
      <c r="J28" s="45" t="str">
        <f>女!AI27</f>
        <v/>
      </c>
      <c r="K28" s="45">
        <f>女!AJ27</f>
        <v>0</v>
      </c>
      <c r="L28" s="45">
        <f>女!AK27</f>
        <v>0</v>
      </c>
      <c r="M28" s="45">
        <f>女!AL27</f>
        <v>0</v>
      </c>
    </row>
    <row r="29" spans="1:13" x14ac:dyDescent="0.4">
      <c r="A29" s="45" t="str">
        <f t="shared" si="0"/>
        <v/>
      </c>
      <c r="B29" s="45" t="str">
        <f>IFERROR(IF(F29="","",VLOOKUP(F29,$O$2:$P$4,2,FALSE)-COUNTIF($F$2:F29,F29)),"")</f>
        <v/>
      </c>
      <c r="C29" s="45" t="s">
        <v>421</v>
      </c>
      <c r="D29" s="45" t="str">
        <f>女!AE28</f>
        <v>　</v>
      </c>
      <c r="E29" s="45">
        <f>IF(I29=0,0,COUNTIF($I$2:I29,I29))</f>
        <v>0</v>
      </c>
      <c r="F29" s="45" t="str">
        <f t="shared" si="1"/>
        <v/>
      </c>
      <c r="G29" s="45" t="str">
        <f t="shared" si="3"/>
        <v/>
      </c>
      <c r="H29" s="45">
        <f>女!AG28</f>
        <v>0</v>
      </c>
      <c r="I29" s="45">
        <f>女!AH28</f>
        <v>0</v>
      </c>
      <c r="J29" s="45" t="str">
        <f>女!AI28</f>
        <v/>
      </c>
      <c r="K29" s="45">
        <f>女!AJ28</f>
        <v>0</v>
      </c>
      <c r="L29" s="45">
        <f>女!AK28</f>
        <v>0</v>
      </c>
      <c r="M29" s="45">
        <f>女!AL28</f>
        <v>0</v>
      </c>
    </row>
    <row r="30" spans="1:13" x14ac:dyDescent="0.4">
      <c r="A30" s="45" t="str">
        <f t="shared" si="0"/>
        <v/>
      </c>
      <c r="B30" s="45" t="str">
        <f>IFERROR(IF(F30="","",VLOOKUP(F30,$O$2:$P$4,2,FALSE)-COUNTIF($F$2:F30,F30)),"")</f>
        <v/>
      </c>
      <c r="C30" s="45" t="str">
        <f>保険名簿!W7</f>
        <v>保険選手１</v>
      </c>
      <c r="D30" s="45" t="str">
        <f>保険名簿!X7</f>
        <v>　</v>
      </c>
      <c r="E30" s="45">
        <f>IF(I30=0,0,COUNTIF($I$2:I30,I30))</f>
        <v>0</v>
      </c>
      <c r="F30" s="45" t="str">
        <f t="shared" si="1"/>
        <v/>
      </c>
      <c r="G30" s="45" t="str">
        <f>SUBSTITUTE(保険名簿!D7,"選手","")</f>
        <v/>
      </c>
      <c r="H30" s="45">
        <f>保険名簿!Z7</f>
        <v>0</v>
      </c>
      <c r="I30" s="45">
        <f>保険名簿!AA7</f>
        <v>0</v>
      </c>
      <c r="J30" s="45" t="str">
        <f>保険名簿!AB7</f>
        <v/>
      </c>
      <c r="K30" s="45">
        <f>保険名簿!AC7</f>
        <v>0</v>
      </c>
      <c r="L30" s="45">
        <f>保険名簿!AD7</f>
        <v>0</v>
      </c>
      <c r="M30" s="45">
        <f>保険名簿!AE7</f>
        <v>0</v>
      </c>
    </row>
    <row r="31" spans="1:13" x14ac:dyDescent="0.4">
      <c r="A31" s="45" t="str">
        <f t="shared" si="0"/>
        <v/>
      </c>
      <c r="B31" s="45" t="str">
        <f>IFERROR(IF(F31="","",VLOOKUP(F31,$O$2:$P$4,2,FALSE)-COUNTIF($F$2:F31,F31)),"")</f>
        <v/>
      </c>
      <c r="C31" s="45" t="str">
        <f>保険名簿!W8</f>
        <v>保険選手２</v>
      </c>
      <c r="D31" s="45" t="str">
        <f>保険名簿!X8</f>
        <v>　</v>
      </c>
      <c r="E31" s="45">
        <f>IF(I31=0,0,COUNTIF($I$2:I31,I31))</f>
        <v>0</v>
      </c>
      <c r="F31" s="45" t="str">
        <f t="shared" si="1"/>
        <v/>
      </c>
      <c r="G31" s="45" t="str">
        <f>SUBSTITUTE(保険名簿!D8,"選手","")</f>
        <v/>
      </c>
      <c r="H31" s="45">
        <f>保険名簿!Z8</f>
        <v>0</v>
      </c>
      <c r="I31" s="45">
        <f>保険名簿!AA8</f>
        <v>0</v>
      </c>
      <c r="J31" s="45" t="str">
        <f>保険名簿!AB8</f>
        <v/>
      </c>
      <c r="K31" s="45">
        <f>保険名簿!AC8</f>
        <v>0</v>
      </c>
      <c r="L31" s="45">
        <f>保険名簿!AD8</f>
        <v>0</v>
      </c>
      <c r="M31" s="45">
        <f>保険名簿!AE8</f>
        <v>0</v>
      </c>
    </row>
    <row r="32" spans="1:13" x14ac:dyDescent="0.4">
      <c r="A32" s="45" t="str">
        <f t="shared" si="0"/>
        <v/>
      </c>
      <c r="B32" s="45" t="str">
        <f>IFERROR(IF(F32="","",VLOOKUP(F32,$O$2:$P$4,2,FALSE)-COUNTIF($F$2:F32,F32)),"")</f>
        <v/>
      </c>
      <c r="C32" s="45" t="str">
        <f>保険名簿!W9</f>
        <v>保険選手３</v>
      </c>
      <c r="D32" s="45" t="str">
        <f>保険名簿!X9</f>
        <v>　</v>
      </c>
      <c r="E32" s="45">
        <f>IF(I32=0,0,COUNTIF($I$2:I32,I32))</f>
        <v>0</v>
      </c>
      <c r="F32" s="45" t="str">
        <f t="shared" si="1"/>
        <v/>
      </c>
      <c r="G32" s="45" t="str">
        <f>SUBSTITUTE(保険名簿!D9,"選手","")</f>
        <v/>
      </c>
      <c r="H32" s="45">
        <f>保険名簿!Z9</f>
        <v>0</v>
      </c>
      <c r="I32" s="45">
        <f>保険名簿!AA9</f>
        <v>0</v>
      </c>
      <c r="J32" s="45" t="str">
        <f>保険名簿!AB9</f>
        <v/>
      </c>
      <c r="K32" s="45">
        <f>保険名簿!AC9</f>
        <v>0</v>
      </c>
      <c r="L32" s="45">
        <f>保険名簿!AD9</f>
        <v>0</v>
      </c>
      <c r="M32" s="45">
        <f>保険名簿!AE9</f>
        <v>0</v>
      </c>
    </row>
    <row r="33" spans="1:13" x14ac:dyDescent="0.4">
      <c r="A33" s="45" t="str">
        <f t="shared" si="0"/>
        <v/>
      </c>
      <c r="B33" s="45" t="str">
        <f>IFERROR(IF(F33="","",VLOOKUP(F33,$O$2:$P$4,2,FALSE)-COUNTIF($F$2:F33,F33)),"")</f>
        <v/>
      </c>
      <c r="C33" s="45" t="str">
        <f>保険名簿!W10</f>
        <v>保険選手４</v>
      </c>
      <c r="D33" s="45" t="str">
        <f>保険名簿!X10</f>
        <v>　</v>
      </c>
      <c r="E33" s="45">
        <f>IF(I33=0,0,COUNTIF($I$2:I33,I33))</f>
        <v>0</v>
      </c>
      <c r="F33" s="45" t="str">
        <f t="shared" si="1"/>
        <v/>
      </c>
      <c r="G33" s="45" t="str">
        <f>SUBSTITUTE(保険名簿!D10,"選手","")</f>
        <v/>
      </c>
      <c r="H33" s="45">
        <f>保険名簿!Z10</f>
        <v>0</v>
      </c>
      <c r="I33" s="45">
        <f>保険名簿!AA10</f>
        <v>0</v>
      </c>
      <c r="J33" s="45" t="str">
        <f>保険名簿!AB10</f>
        <v/>
      </c>
      <c r="K33" s="45">
        <f>保険名簿!AC10</f>
        <v>0</v>
      </c>
      <c r="L33" s="45">
        <f>保険名簿!AD10</f>
        <v>0</v>
      </c>
      <c r="M33" s="45">
        <f>保険名簿!AE10</f>
        <v>0</v>
      </c>
    </row>
    <row r="34" spans="1:13" x14ac:dyDescent="0.4">
      <c r="A34" s="45" t="str">
        <f t="shared" si="0"/>
        <v/>
      </c>
      <c r="B34" s="45" t="str">
        <f>IFERROR(IF(F34="","",VLOOKUP(F34,$O$2:$P$4,2,FALSE)-COUNTIF($F$2:F34,F34)),"")</f>
        <v/>
      </c>
      <c r="C34" s="45" t="str">
        <f>保険名簿!W11</f>
        <v>保険選手５</v>
      </c>
      <c r="D34" s="45" t="str">
        <f>保険名簿!X11</f>
        <v>　</v>
      </c>
      <c r="E34" s="45">
        <f>IF(I34=0,0,COUNTIF($I$2:I34,I34))</f>
        <v>0</v>
      </c>
      <c r="F34" s="45" t="str">
        <f t="shared" si="1"/>
        <v/>
      </c>
      <c r="G34" s="45" t="str">
        <f>SUBSTITUTE(保険名簿!D11,"選手","")</f>
        <v/>
      </c>
      <c r="H34" s="45">
        <f>保険名簿!Z11</f>
        <v>0</v>
      </c>
      <c r="I34" s="45">
        <f>保険名簿!AA11</f>
        <v>0</v>
      </c>
      <c r="J34" s="45" t="str">
        <f>保険名簿!AB11</f>
        <v/>
      </c>
      <c r="K34" s="45">
        <f>保険名簿!AC11</f>
        <v>0</v>
      </c>
      <c r="L34" s="45">
        <f>保険名簿!AD11</f>
        <v>0</v>
      </c>
      <c r="M34" s="45">
        <f>保険名簿!AE11</f>
        <v>0</v>
      </c>
    </row>
    <row r="35" spans="1:13" x14ac:dyDescent="0.4">
      <c r="A35" s="45" t="str">
        <f t="shared" si="0"/>
        <v/>
      </c>
      <c r="B35" s="45" t="str">
        <f>IFERROR(IF(F35="","",VLOOKUP(F35,$O$2:$P$4,2,FALSE)-COUNTIF($F$2:F35,F35)),"")</f>
        <v/>
      </c>
      <c r="C35" s="45" t="str">
        <f>保険名簿!W12</f>
        <v>保険選手６</v>
      </c>
      <c r="D35" s="45" t="str">
        <f>保険名簿!X12</f>
        <v>　</v>
      </c>
      <c r="E35" s="45">
        <f>IF(I35=0,0,COUNTIF($I$2:I35,I35))</f>
        <v>0</v>
      </c>
      <c r="F35" s="45" t="str">
        <f t="shared" si="1"/>
        <v/>
      </c>
      <c r="G35" s="45" t="str">
        <f>SUBSTITUTE(保険名簿!D12,"選手","")</f>
        <v/>
      </c>
      <c r="H35" s="45">
        <f>保険名簿!Z12</f>
        <v>0</v>
      </c>
      <c r="I35" s="45">
        <f>保険名簿!AA12</f>
        <v>0</v>
      </c>
      <c r="J35" s="45" t="str">
        <f>保険名簿!AB12</f>
        <v/>
      </c>
      <c r="K35" s="45">
        <f>保険名簿!AC12</f>
        <v>0</v>
      </c>
      <c r="L35" s="45">
        <f>保険名簿!AD12</f>
        <v>0</v>
      </c>
      <c r="M35" s="45">
        <f>保険名簿!AE12</f>
        <v>0</v>
      </c>
    </row>
    <row r="36" spans="1:13" x14ac:dyDescent="0.4">
      <c r="A36" s="45" t="str">
        <f t="shared" si="0"/>
        <v/>
      </c>
      <c r="B36" s="45" t="str">
        <f>IFERROR(IF(F36="","",VLOOKUP(F36,$O$2:$P$4,2,FALSE)-COUNTIF($F$2:F36,F36)),"")</f>
        <v/>
      </c>
      <c r="C36" s="45" t="str">
        <f>保険名簿!W13</f>
        <v>保険選手７</v>
      </c>
      <c r="D36" s="45" t="str">
        <f>保険名簿!X13</f>
        <v>　</v>
      </c>
      <c r="E36" s="45">
        <f>IF(I36=0,0,COUNTIF($I$2:I36,I36))</f>
        <v>0</v>
      </c>
      <c r="F36" s="45" t="str">
        <f t="shared" si="1"/>
        <v/>
      </c>
      <c r="G36" s="45" t="str">
        <f>SUBSTITUTE(保険名簿!D13,"選手","")</f>
        <v/>
      </c>
      <c r="H36" s="45">
        <f>保険名簿!Z13</f>
        <v>0</v>
      </c>
      <c r="I36" s="45">
        <f>保険名簿!AA13</f>
        <v>0</v>
      </c>
      <c r="J36" s="45" t="str">
        <f>保険名簿!AB13</f>
        <v/>
      </c>
      <c r="K36" s="45">
        <f>保険名簿!AC13</f>
        <v>0</v>
      </c>
      <c r="L36" s="45">
        <f>保険名簿!AD13</f>
        <v>0</v>
      </c>
      <c r="M36" s="45">
        <f>保険名簿!AE13</f>
        <v>0</v>
      </c>
    </row>
    <row r="37" spans="1:13" x14ac:dyDescent="0.4">
      <c r="A37" s="45" t="str">
        <f t="shared" si="0"/>
        <v/>
      </c>
      <c r="B37" s="45" t="str">
        <f>IFERROR(IF(F37="","",VLOOKUP(F37,$O$2:$P$4,2,FALSE)-COUNTIF($F$2:F37,F37)),"")</f>
        <v/>
      </c>
      <c r="C37" s="45" t="str">
        <f>保険名簿!W14</f>
        <v>保険選手８</v>
      </c>
      <c r="D37" s="45" t="str">
        <f>保険名簿!X14</f>
        <v>　</v>
      </c>
      <c r="E37" s="45">
        <f>IF(I37=0,0,COUNTIF($I$2:I37,I37))</f>
        <v>0</v>
      </c>
      <c r="F37" s="45" t="str">
        <f t="shared" si="1"/>
        <v/>
      </c>
      <c r="G37" s="45" t="str">
        <f>SUBSTITUTE(保険名簿!D14,"選手","")</f>
        <v/>
      </c>
      <c r="H37" s="45">
        <f>保険名簿!Z14</f>
        <v>0</v>
      </c>
      <c r="I37" s="45">
        <f>保険名簿!AA14</f>
        <v>0</v>
      </c>
      <c r="J37" s="45" t="str">
        <f>保険名簿!AB14</f>
        <v/>
      </c>
      <c r="K37" s="45">
        <f>保険名簿!AC14</f>
        <v>0</v>
      </c>
      <c r="L37" s="45">
        <f>保険名簿!AD14</f>
        <v>0</v>
      </c>
      <c r="M37" s="45">
        <f>保険名簿!AE14</f>
        <v>0</v>
      </c>
    </row>
    <row r="38" spans="1:13" x14ac:dyDescent="0.4">
      <c r="A38" s="45" t="str">
        <f t="shared" si="0"/>
        <v/>
      </c>
      <c r="B38" s="45" t="str">
        <f>IFERROR(IF(F38="","",VLOOKUP(F38,$O$2:$P$4,2,FALSE)-COUNTIF($F$2:F38,F38)),"")</f>
        <v/>
      </c>
      <c r="C38" s="45" t="str">
        <f>保険名簿!W15</f>
        <v>保険選手９</v>
      </c>
      <c r="D38" s="45" t="str">
        <f>保険名簿!X15</f>
        <v>　</v>
      </c>
      <c r="E38" s="45">
        <f>IF(I38=0,0,COUNTIF($I$2:I38,I38))</f>
        <v>0</v>
      </c>
      <c r="F38" s="45" t="str">
        <f t="shared" si="1"/>
        <v/>
      </c>
      <c r="G38" s="45" t="str">
        <f>SUBSTITUTE(保険名簿!D15,"選手","")</f>
        <v/>
      </c>
      <c r="H38" s="45">
        <f>保険名簿!Z15</f>
        <v>0</v>
      </c>
      <c r="I38" s="45">
        <f>保険名簿!AA15</f>
        <v>0</v>
      </c>
      <c r="J38" s="45" t="str">
        <f>保険名簿!AB15</f>
        <v/>
      </c>
      <c r="K38" s="45">
        <f>保険名簿!AC15</f>
        <v>0</v>
      </c>
      <c r="L38" s="45">
        <f>保険名簿!AD15</f>
        <v>0</v>
      </c>
      <c r="M38" s="45">
        <f>保険名簿!AE15</f>
        <v>0</v>
      </c>
    </row>
    <row r="39" spans="1:13" x14ac:dyDescent="0.4">
      <c r="A39" s="45" t="str">
        <f t="shared" si="0"/>
        <v/>
      </c>
      <c r="B39" s="45" t="str">
        <f>IFERROR(IF(F39="","",VLOOKUP(F39,$O$2:$P$4,2,FALSE)-COUNTIF($F$2:F39,F39)),"")</f>
        <v/>
      </c>
      <c r="C39" s="45" t="str">
        <f>保険名簿!W16</f>
        <v>保険選手１０</v>
      </c>
      <c r="D39" s="45" t="str">
        <f>保険名簿!X16</f>
        <v>　</v>
      </c>
      <c r="E39" s="45">
        <f>IF(I39=0,0,COUNTIF($I$2:I39,I39))</f>
        <v>0</v>
      </c>
      <c r="F39" s="45" t="str">
        <f t="shared" si="1"/>
        <v/>
      </c>
      <c r="G39" s="45" t="str">
        <f>SUBSTITUTE(保険名簿!D16,"選手","")</f>
        <v/>
      </c>
      <c r="H39" s="45">
        <f>保険名簿!Z16</f>
        <v>0</v>
      </c>
      <c r="I39" s="45">
        <f>保険名簿!AA16</f>
        <v>0</v>
      </c>
      <c r="J39" s="45" t="str">
        <f>保険名簿!AB16</f>
        <v/>
      </c>
      <c r="K39" s="45">
        <f>保険名簿!AC16</f>
        <v>0</v>
      </c>
      <c r="L39" s="45">
        <f>保険名簿!AD16</f>
        <v>0</v>
      </c>
      <c r="M39" s="45">
        <f>保険名簿!AE16</f>
        <v>0</v>
      </c>
    </row>
    <row r="40" spans="1:13" x14ac:dyDescent="0.4">
      <c r="A40" s="45" t="str">
        <f t="shared" si="0"/>
        <v/>
      </c>
      <c r="B40" s="45" t="str">
        <f>IFERROR(IF(F40="","",VLOOKUP(F40,$O$2:$P$4,2,FALSE)-COUNTIF($F$2:F40,F40)),"")</f>
        <v/>
      </c>
      <c r="C40" s="45" t="str">
        <f>保険名簿!W17</f>
        <v>保険選手１１</v>
      </c>
      <c r="D40" s="45" t="str">
        <f>保険名簿!X17</f>
        <v>　</v>
      </c>
      <c r="E40" s="45">
        <f>IF(I40=0,0,COUNTIF($I$2:I40,I40))</f>
        <v>0</v>
      </c>
      <c r="F40" s="45" t="str">
        <f t="shared" si="1"/>
        <v/>
      </c>
      <c r="G40" s="45" t="str">
        <f>SUBSTITUTE(保険名簿!D17,"選手","")</f>
        <v/>
      </c>
      <c r="H40" s="45">
        <f>保険名簿!Z17</f>
        <v>0</v>
      </c>
      <c r="I40" s="45">
        <f>保険名簿!AA17</f>
        <v>0</v>
      </c>
      <c r="J40" s="45" t="str">
        <f>保険名簿!AB17</f>
        <v/>
      </c>
      <c r="K40" s="45">
        <f>保険名簿!AC17</f>
        <v>0</v>
      </c>
      <c r="L40" s="45">
        <f>保険名簿!AD17</f>
        <v>0</v>
      </c>
      <c r="M40" s="45">
        <f>保険名簿!AE17</f>
        <v>0</v>
      </c>
    </row>
    <row r="41" spans="1:13" x14ac:dyDescent="0.4">
      <c r="A41" s="45" t="str">
        <f t="shared" si="0"/>
        <v/>
      </c>
      <c r="B41" s="45" t="str">
        <f>IFERROR(IF(F41="","",VLOOKUP(F41,$O$2:$P$4,2,FALSE)-COUNTIF($F$2:F41,F41)),"")</f>
        <v/>
      </c>
      <c r="C41" s="45" t="str">
        <f>保険名簿!W18</f>
        <v>保険選手１２</v>
      </c>
      <c r="D41" s="45" t="str">
        <f>保険名簿!X18</f>
        <v>　</v>
      </c>
      <c r="E41" s="45">
        <f>IF(I41=0,0,COUNTIF($I$2:I41,I41))</f>
        <v>0</v>
      </c>
      <c r="F41" s="45" t="str">
        <f t="shared" si="1"/>
        <v/>
      </c>
      <c r="G41" s="45" t="str">
        <f>SUBSTITUTE(保険名簿!D18,"選手","")</f>
        <v/>
      </c>
      <c r="H41" s="45">
        <f>保険名簿!Z18</f>
        <v>0</v>
      </c>
      <c r="I41" s="45">
        <f>保険名簿!AA18</f>
        <v>0</v>
      </c>
      <c r="J41" s="45" t="str">
        <f>保険名簿!AB18</f>
        <v/>
      </c>
      <c r="K41" s="45">
        <f>保険名簿!AC18</f>
        <v>0</v>
      </c>
      <c r="L41" s="45">
        <f>保険名簿!AD18</f>
        <v>0</v>
      </c>
      <c r="M41" s="45">
        <f>保険名簿!AE18</f>
        <v>0</v>
      </c>
    </row>
    <row r="42" spans="1:13" x14ac:dyDescent="0.4">
      <c r="A42" s="45" t="str">
        <f t="shared" si="0"/>
        <v/>
      </c>
      <c r="B42" s="45" t="str">
        <f>IFERROR(IF(F42="","",VLOOKUP(F42,$O$2:$P$4,2,FALSE)-COUNTIF($F$2:F42,F42)),"")</f>
        <v/>
      </c>
      <c r="C42" s="45" t="str">
        <f>保険名簿!W19</f>
        <v>保険選手１３</v>
      </c>
      <c r="D42" s="45" t="str">
        <f>保険名簿!X19</f>
        <v>　</v>
      </c>
      <c r="E42" s="45">
        <f>IF(I42=0,0,COUNTIF($I$2:I42,I42))</f>
        <v>0</v>
      </c>
      <c r="F42" s="45" t="str">
        <f t="shared" si="1"/>
        <v/>
      </c>
      <c r="G42" s="45" t="str">
        <f>SUBSTITUTE(保険名簿!D19,"選手","")</f>
        <v/>
      </c>
      <c r="H42" s="45">
        <f>保険名簿!Z19</f>
        <v>0</v>
      </c>
      <c r="I42" s="45">
        <f>保険名簿!AA19</f>
        <v>0</v>
      </c>
      <c r="J42" s="45" t="str">
        <f>保険名簿!AB19</f>
        <v/>
      </c>
      <c r="K42" s="45">
        <f>保険名簿!AC19</f>
        <v>0</v>
      </c>
      <c r="L42" s="45">
        <f>保険名簿!AD19</f>
        <v>0</v>
      </c>
      <c r="M42" s="45">
        <f>保険名簿!AE19</f>
        <v>0</v>
      </c>
    </row>
    <row r="43" spans="1:13" x14ac:dyDescent="0.4">
      <c r="A43" s="45" t="str">
        <f t="shared" si="0"/>
        <v/>
      </c>
      <c r="B43" s="45" t="str">
        <f>IFERROR(IF(F43="","",VLOOKUP(F43,$O$2:$P$4,2,FALSE)-COUNTIF($F$2:F43,F43)),"")</f>
        <v/>
      </c>
      <c r="C43" s="45" t="str">
        <f>保険名簿!W20</f>
        <v>保険選手１４</v>
      </c>
      <c r="D43" s="45" t="str">
        <f>保険名簿!X20</f>
        <v>　</v>
      </c>
      <c r="E43" s="45">
        <f>IF(I43=0,0,COUNTIF($I$2:I43,I43))</f>
        <v>0</v>
      </c>
      <c r="F43" s="45" t="str">
        <f t="shared" si="1"/>
        <v/>
      </c>
      <c r="G43" s="45" t="str">
        <f>SUBSTITUTE(保険名簿!D20,"選手","")</f>
        <v/>
      </c>
      <c r="H43" s="45">
        <f>保険名簿!Z20</f>
        <v>0</v>
      </c>
      <c r="I43" s="45">
        <f>保険名簿!AA20</f>
        <v>0</v>
      </c>
      <c r="J43" s="45" t="str">
        <f>保険名簿!AB20</f>
        <v/>
      </c>
      <c r="K43" s="45">
        <f>保険名簿!AC20</f>
        <v>0</v>
      </c>
      <c r="L43" s="45">
        <f>保険名簿!AD20</f>
        <v>0</v>
      </c>
      <c r="M43" s="45">
        <f>保険名簿!AE20</f>
        <v>0</v>
      </c>
    </row>
    <row r="44" spans="1:13" x14ac:dyDescent="0.4">
      <c r="A44" s="45" t="str">
        <f t="shared" si="0"/>
        <v/>
      </c>
      <c r="B44" s="45" t="str">
        <f>IFERROR(IF(F44="","",VLOOKUP(F44,$O$2:$P$4,2,FALSE)-COUNTIF($F$2:F44,F44)),"")</f>
        <v/>
      </c>
      <c r="C44" s="45" t="str">
        <f>保険名簿!W21</f>
        <v>保険選手１５</v>
      </c>
      <c r="D44" s="45" t="str">
        <f>保険名簿!X21</f>
        <v>　</v>
      </c>
      <c r="E44" s="45">
        <f>IF(I44=0,0,COUNTIF($I$2:I44,I44))</f>
        <v>0</v>
      </c>
      <c r="F44" s="45" t="str">
        <f t="shared" si="1"/>
        <v/>
      </c>
      <c r="G44" s="45" t="str">
        <f>SUBSTITUTE(保険名簿!D21,"選手","")</f>
        <v/>
      </c>
      <c r="H44" s="45">
        <f>保険名簿!Z21</f>
        <v>0</v>
      </c>
      <c r="I44" s="45">
        <f>保険名簿!AA21</f>
        <v>0</v>
      </c>
      <c r="J44" s="45" t="str">
        <f>保険名簿!AB21</f>
        <v/>
      </c>
      <c r="K44" s="45">
        <f>保険名簿!AC21</f>
        <v>0</v>
      </c>
      <c r="L44" s="45">
        <f>保険名簿!AD21</f>
        <v>0</v>
      </c>
      <c r="M44" s="45">
        <f>保険名簿!AE21</f>
        <v>0</v>
      </c>
    </row>
    <row r="45" spans="1:13" x14ac:dyDescent="0.4">
      <c r="A45" s="45" t="str">
        <f t="shared" si="0"/>
        <v/>
      </c>
      <c r="B45" s="45" t="str">
        <f>IFERROR(IF(F45="","",VLOOKUP(F45,$O$2:$P$4,2,FALSE)-COUNTIF($F$2:F45,F45)),"")</f>
        <v/>
      </c>
      <c r="C45" s="45" t="str">
        <f>保険名簿!W22</f>
        <v>保険選手１６</v>
      </c>
      <c r="D45" s="45" t="str">
        <f>保険名簿!X22</f>
        <v>　</v>
      </c>
      <c r="E45" s="45">
        <f>IF(I45=0,0,COUNTIF($I$2:I45,I45))</f>
        <v>0</v>
      </c>
      <c r="F45" s="45" t="str">
        <f t="shared" si="1"/>
        <v/>
      </c>
      <c r="G45" s="45" t="str">
        <f>SUBSTITUTE(保険名簿!D22,"選手","")</f>
        <v/>
      </c>
      <c r="H45" s="45">
        <f>保険名簿!Z22</f>
        <v>0</v>
      </c>
      <c r="I45" s="45">
        <f>保険名簿!AA22</f>
        <v>0</v>
      </c>
      <c r="J45" s="45" t="str">
        <f>保険名簿!AB22</f>
        <v/>
      </c>
      <c r="K45" s="45">
        <f>保険名簿!AC22</f>
        <v>0</v>
      </c>
      <c r="L45" s="45">
        <f>保険名簿!AD22</f>
        <v>0</v>
      </c>
      <c r="M45" s="45">
        <f>保険名簿!AE22</f>
        <v>0</v>
      </c>
    </row>
    <row r="46" spans="1:13" x14ac:dyDescent="0.4">
      <c r="A46" s="45" t="str">
        <f t="shared" si="0"/>
        <v/>
      </c>
      <c r="B46" s="45" t="str">
        <f>IFERROR(IF(F46="","",VLOOKUP(F46,$O$2:$P$4,2,FALSE)-COUNTIF($F$2:F46,F46)),"")</f>
        <v/>
      </c>
      <c r="C46" s="45" t="str">
        <f>保険名簿!W23</f>
        <v>保険選手１７</v>
      </c>
      <c r="D46" s="45" t="str">
        <f>保険名簿!X23</f>
        <v>　</v>
      </c>
      <c r="E46" s="45">
        <f>IF(I46=0,0,COUNTIF($I$2:I46,I46))</f>
        <v>0</v>
      </c>
      <c r="F46" s="45" t="str">
        <f t="shared" si="1"/>
        <v/>
      </c>
      <c r="G46" s="45" t="str">
        <f>SUBSTITUTE(保険名簿!D23,"選手","")</f>
        <v/>
      </c>
      <c r="H46" s="45">
        <f>保険名簿!Z23</f>
        <v>0</v>
      </c>
      <c r="I46" s="45">
        <f>保険名簿!AA23</f>
        <v>0</v>
      </c>
      <c r="J46" s="45" t="str">
        <f>保険名簿!AB23</f>
        <v/>
      </c>
      <c r="K46" s="45">
        <f>保険名簿!AC23</f>
        <v>0</v>
      </c>
      <c r="L46" s="45">
        <f>保険名簿!AD23</f>
        <v>0</v>
      </c>
      <c r="M46" s="45">
        <f>保険名簿!AE23</f>
        <v>0</v>
      </c>
    </row>
    <row r="47" spans="1:13" x14ac:dyDescent="0.4">
      <c r="A47" s="45" t="str">
        <f t="shared" si="0"/>
        <v/>
      </c>
      <c r="B47" s="45" t="str">
        <f>IFERROR(IF(F47="","",VLOOKUP(F47,$O$2:$P$4,2,FALSE)-COUNTIF($F$2:F47,F47)),"")</f>
        <v/>
      </c>
      <c r="C47" s="45" t="str">
        <f>保険名簿!W24</f>
        <v>保険選手１８</v>
      </c>
      <c r="D47" s="45" t="str">
        <f>保険名簿!X24</f>
        <v>　</v>
      </c>
      <c r="E47" s="45">
        <f>IF(I47=0,0,COUNTIF($I$2:I47,I47))</f>
        <v>0</v>
      </c>
      <c r="F47" s="45" t="str">
        <f t="shared" si="1"/>
        <v/>
      </c>
      <c r="G47" s="45" t="str">
        <f>SUBSTITUTE(保険名簿!D24,"選手","")</f>
        <v/>
      </c>
      <c r="H47" s="45">
        <f>保険名簿!Z24</f>
        <v>0</v>
      </c>
      <c r="I47" s="45">
        <f>保険名簿!AA24</f>
        <v>0</v>
      </c>
      <c r="J47" s="45" t="str">
        <f>保険名簿!AB24</f>
        <v/>
      </c>
      <c r="K47" s="45">
        <f>保険名簿!AC24</f>
        <v>0</v>
      </c>
      <c r="L47" s="45">
        <f>保険名簿!AD24</f>
        <v>0</v>
      </c>
      <c r="M47" s="45">
        <f>保険名簿!AE24</f>
        <v>0</v>
      </c>
    </row>
    <row r="48" spans="1:13" x14ac:dyDescent="0.4">
      <c r="A48" s="45" t="str">
        <f t="shared" si="0"/>
        <v/>
      </c>
      <c r="B48" s="45" t="str">
        <f>IFERROR(IF(F48="","",VLOOKUP(F48,$O$2:$P$4,2,FALSE)-COUNTIF($F$2:F48,F48)),"")</f>
        <v/>
      </c>
      <c r="C48" s="45" t="str">
        <f>保険名簿!W25</f>
        <v>保険選手１９</v>
      </c>
      <c r="D48" s="45" t="str">
        <f>保険名簿!X25</f>
        <v>　</v>
      </c>
      <c r="E48" s="45">
        <f>IF(I48=0,0,COUNTIF($I$2:I48,I48))</f>
        <v>0</v>
      </c>
      <c r="F48" s="45" t="str">
        <f t="shared" si="1"/>
        <v/>
      </c>
      <c r="G48" s="45" t="str">
        <f>SUBSTITUTE(保険名簿!D25,"選手","")</f>
        <v/>
      </c>
      <c r="H48" s="45">
        <f>保険名簿!Z25</f>
        <v>0</v>
      </c>
      <c r="I48" s="45">
        <f>保険名簿!AA25</f>
        <v>0</v>
      </c>
      <c r="J48" s="45" t="str">
        <f>保険名簿!AB25</f>
        <v/>
      </c>
      <c r="K48" s="45">
        <f>保険名簿!AC25</f>
        <v>0</v>
      </c>
      <c r="L48" s="45">
        <f>保険名簿!AD25</f>
        <v>0</v>
      </c>
      <c r="M48" s="45">
        <f>保険名簿!AE25</f>
        <v>0</v>
      </c>
    </row>
    <row r="49" spans="1:13" x14ac:dyDescent="0.4">
      <c r="A49" s="45" t="str">
        <f t="shared" si="0"/>
        <v/>
      </c>
      <c r="B49" s="45" t="str">
        <f>IFERROR(IF(F49="","",VLOOKUP(F49,$O$2:$P$4,2,FALSE)-COUNTIF($F$2:F49,F49)),"")</f>
        <v/>
      </c>
      <c r="C49" s="45" t="str">
        <f>保険名簿!W26</f>
        <v>保険選手２０</v>
      </c>
      <c r="D49" s="45" t="str">
        <f>保険名簿!X26</f>
        <v>　</v>
      </c>
      <c r="E49" s="45">
        <f>IF(I49=0,0,COUNTIF($I$2:I49,I49))</f>
        <v>0</v>
      </c>
      <c r="F49" s="45" t="str">
        <f t="shared" si="1"/>
        <v/>
      </c>
      <c r="G49" s="45" t="str">
        <f>SUBSTITUTE(保険名簿!D26,"選手","")</f>
        <v/>
      </c>
      <c r="H49" s="45">
        <f>保険名簿!Z26</f>
        <v>0</v>
      </c>
      <c r="I49" s="45">
        <f>保険名簿!AA26</f>
        <v>0</v>
      </c>
      <c r="J49" s="45" t="str">
        <f>保険名簿!AB26</f>
        <v/>
      </c>
      <c r="K49" s="45">
        <f>保険名簿!AC26</f>
        <v>0</v>
      </c>
      <c r="L49" s="45">
        <f>保険名簿!AD26</f>
        <v>0</v>
      </c>
      <c r="M49" s="45">
        <f>保険名簿!AE26</f>
        <v>0</v>
      </c>
    </row>
    <row r="50" spans="1:13" x14ac:dyDescent="0.4">
      <c r="A50" s="45" t="str">
        <f t="shared" si="0"/>
        <v/>
      </c>
      <c r="B50" s="45" t="str">
        <f>IFERROR(IF(F50="","",VLOOKUP(F50,$O$2:$P$4,2,FALSE)-COUNTIF($F$2:F50,F50)),"")</f>
        <v/>
      </c>
      <c r="C50" s="45" t="str">
        <f>保険名簿!W27</f>
        <v>保険選手２１</v>
      </c>
      <c r="D50" s="45" t="str">
        <f>保険名簿!X27</f>
        <v>　</v>
      </c>
      <c r="E50" s="45">
        <f>IF(I50=0,0,COUNTIF($I$2:I50,I50))</f>
        <v>0</v>
      </c>
      <c r="F50" s="45" t="str">
        <f t="shared" si="1"/>
        <v/>
      </c>
      <c r="G50" s="45" t="str">
        <f>SUBSTITUTE(保険名簿!D27,"選手","")</f>
        <v/>
      </c>
      <c r="H50" s="45">
        <f>保険名簿!Z27</f>
        <v>0</v>
      </c>
      <c r="I50" s="45">
        <f>保険名簿!AA27</f>
        <v>0</v>
      </c>
      <c r="J50" s="45" t="str">
        <f>保険名簿!AB27</f>
        <v/>
      </c>
      <c r="K50" s="45">
        <f>保険名簿!AC27</f>
        <v>0</v>
      </c>
      <c r="L50" s="45">
        <f>保険名簿!AD27</f>
        <v>0</v>
      </c>
      <c r="M50" s="45">
        <f>保険名簿!AE27</f>
        <v>0</v>
      </c>
    </row>
    <row r="51" spans="1:13" x14ac:dyDescent="0.4">
      <c r="A51" s="45" t="str">
        <f t="shared" si="0"/>
        <v/>
      </c>
      <c r="B51" s="45" t="str">
        <f>IFERROR(IF(F51="","",VLOOKUP(F51,$O$2:$P$4,2,FALSE)-COUNTIF($F$2:F51,F51)),"")</f>
        <v/>
      </c>
      <c r="C51" s="45" t="str">
        <f>保険名簿!W28</f>
        <v>保険選手２２</v>
      </c>
      <c r="D51" s="45" t="str">
        <f>保険名簿!X28</f>
        <v>　</v>
      </c>
      <c r="E51" s="45">
        <f>IF(I51=0,0,COUNTIF($I$2:I51,I51))</f>
        <v>0</v>
      </c>
      <c r="F51" s="45" t="str">
        <f t="shared" si="1"/>
        <v/>
      </c>
      <c r="G51" s="45" t="str">
        <f>SUBSTITUTE(保険名簿!D28,"選手","")</f>
        <v/>
      </c>
      <c r="H51" s="45">
        <f>保険名簿!Z28</f>
        <v>0</v>
      </c>
      <c r="I51" s="45">
        <f>保険名簿!AA28</f>
        <v>0</v>
      </c>
      <c r="J51" s="45" t="str">
        <f>保険名簿!AB28</f>
        <v/>
      </c>
      <c r="K51" s="45">
        <f>保険名簿!AC28</f>
        <v>0</v>
      </c>
      <c r="L51" s="45">
        <f>保険名簿!AD28</f>
        <v>0</v>
      </c>
      <c r="M51" s="45">
        <f>保険名簿!AE28</f>
        <v>0</v>
      </c>
    </row>
    <row r="52" spans="1:13" x14ac:dyDescent="0.4">
      <c r="A52" s="45" t="str">
        <f t="shared" si="0"/>
        <v/>
      </c>
      <c r="B52" s="45" t="str">
        <f>IFERROR(IF(F52="","",VLOOKUP(F52,$O$2:$P$4,2,FALSE)-COUNTIF($F$2:F52,F52)),"")</f>
        <v/>
      </c>
      <c r="C52" s="45" t="str">
        <f>保険名簿!W29</f>
        <v>保険選手２３</v>
      </c>
      <c r="D52" s="45" t="str">
        <f>保険名簿!X29</f>
        <v>　</v>
      </c>
      <c r="E52" s="45">
        <f>IF(I52=0,0,COUNTIF($I$2:I52,I52))</f>
        <v>0</v>
      </c>
      <c r="F52" s="45" t="str">
        <f t="shared" si="1"/>
        <v/>
      </c>
      <c r="G52" s="45" t="str">
        <f>SUBSTITUTE(保険名簿!D29,"選手","")</f>
        <v/>
      </c>
      <c r="H52" s="45">
        <f>保険名簿!Z29</f>
        <v>0</v>
      </c>
      <c r="I52" s="45">
        <f>保険名簿!AA29</f>
        <v>0</v>
      </c>
      <c r="J52" s="45" t="str">
        <f>保険名簿!AB29</f>
        <v/>
      </c>
      <c r="K52" s="45">
        <f>保険名簿!AC29</f>
        <v>0</v>
      </c>
      <c r="L52" s="45">
        <f>保険名簿!AD29</f>
        <v>0</v>
      </c>
      <c r="M52" s="45">
        <f>保険名簿!AE29</f>
        <v>0</v>
      </c>
    </row>
    <row r="53" spans="1:13" x14ac:dyDescent="0.4">
      <c r="A53" s="45" t="str">
        <f t="shared" si="0"/>
        <v/>
      </c>
      <c r="B53" s="45" t="str">
        <f>IFERROR(IF(F53="","",VLOOKUP(F53,$O$2:$P$4,2,FALSE)-COUNTIF($F$2:F53,F53)),"")</f>
        <v/>
      </c>
      <c r="C53" s="45" t="str">
        <f>保険名簿!W30</f>
        <v>保険選手２４</v>
      </c>
      <c r="D53" s="45" t="str">
        <f>保険名簿!X30</f>
        <v>　</v>
      </c>
      <c r="E53" s="45">
        <f>IF(I53=0,0,COUNTIF($I$2:I53,I53))</f>
        <v>0</v>
      </c>
      <c r="F53" s="45" t="str">
        <f t="shared" si="1"/>
        <v/>
      </c>
      <c r="G53" s="45" t="str">
        <f>SUBSTITUTE(保険名簿!D30,"選手","")</f>
        <v/>
      </c>
      <c r="H53" s="45">
        <f>保険名簿!Z30</f>
        <v>0</v>
      </c>
      <c r="I53" s="45">
        <f>保険名簿!AA30</f>
        <v>0</v>
      </c>
      <c r="J53" s="45" t="str">
        <f>保険名簿!AB30</f>
        <v/>
      </c>
      <c r="K53" s="45">
        <f>保険名簿!AC30</f>
        <v>0</v>
      </c>
      <c r="L53" s="45">
        <f>保険名簿!AD30</f>
        <v>0</v>
      </c>
      <c r="M53" s="45">
        <f>保険名簿!AE30</f>
        <v>0</v>
      </c>
    </row>
    <row r="54" spans="1:13" x14ac:dyDescent="0.4">
      <c r="A54" s="45" t="str">
        <f t="shared" si="0"/>
        <v/>
      </c>
      <c r="B54" s="45" t="str">
        <f>IFERROR(IF(F54="","",VLOOKUP(F54,$O$2:$P$4,2,FALSE)-COUNTIF($F$2:F54,F54)),"")</f>
        <v/>
      </c>
      <c r="C54" s="45" t="str">
        <f>保険名簿!W31</f>
        <v>保険選手２５</v>
      </c>
      <c r="D54" s="45" t="str">
        <f>保険名簿!X31</f>
        <v>　</v>
      </c>
      <c r="E54" s="45">
        <f>IF(I54=0,0,COUNTIF($I$2:I54,I54))</f>
        <v>0</v>
      </c>
      <c r="F54" s="45" t="str">
        <f t="shared" si="1"/>
        <v/>
      </c>
      <c r="G54" s="45" t="str">
        <f>SUBSTITUTE(保険名簿!D31,"選手","")</f>
        <v/>
      </c>
      <c r="H54" s="45">
        <f>保険名簿!Z31</f>
        <v>0</v>
      </c>
      <c r="I54" s="45">
        <f>保険名簿!AA31</f>
        <v>0</v>
      </c>
      <c r="J54" s="45" t="str">
        <f>保険名簿!AB31</f>
        <v/>
      </c>
      <c r="K54" s="45">
        <f>保険名簿!AC31</f>
        <v>0</v>
      </c>
      <c r="L54" s="45">
        <f>保険名簿!AD31</f>
        <v>0</v>
      </c>
      <c r="M54" s="45">
        <f>保険名簿!AE31</f>
        <v>0</v>
      </c>
    </row>
    <row r="55" spans="1:13" x14ac:dyDescent="0.4">
      <c r="A55" s="45" t="str">
        <f t="shared" si="0"/>
        <v/>
      </c>
      <c r="B55" s="45" t="str">
        <f>IFERROR(IF(F55="","",VLOOKUP(F55,$O$2:$P$4,2,FALSE)-COUNTIF($F$2:F55,F55)),"")</f>
        <v/>
      </c>
      <c r="C55" s="45" t="str">
        <f>保険名簿!W32</f>
        <v>保険選手２６</v>
      </c>
      <c r="D55" s="45" t="str">
        <f>保険名簿!X32</f>
        <v>　</v>
      </c>
      <c r="E55" s="45">
        <f>IF(I55=0,0,COUNTIF($I$2:I55,I55))</f>
        <v>0</v>
      </c>
      <c r="F55" s="45" t="str">
        <f t="shared" si="1"/>
        <v/>
      </c>
      <c r="G55" s="45" t="str">
        <f>SUBSTITUTE(保険名簿!D32,"選手","")</f>
        <v/>
      </c>
      <c r="H55" s="45">
        <f>保険名簿!Z32</f>
        <v>0</v>
      </c>
      <c r="I55" s="45">
        <f>保険名簿!AA32</f>
        <v>0</v>
      </c>
      <c r="J55" s="45" t="str">
        <f>保険名簿!AB32</f>
        <v/>
      </c>
      <c r="K55" s="45">
        <f>保険名簿!AC32</f>
        <v>0</v>
      </c>
      <c r="L55" s="45">
        <f>保険名簿!AD32</f>
        <v>0</v>
      </c>
      <c r="M55" s="45">
        <f>保険名簿!AE32</f>
        <v>0</v>
      </c>
    </row>
    <row r="56" spans="1:13" x14ac:dyDescent="0.4">
      <c r="A56" s="45" t="str">
        <f t="shared" si="0"/>
        <v/>
      </c>
      <c r="B56" s="45" t="str">
        <f>IFERROR(IF(F56="","",VLOOKUP(F56,$O$2:$P$4,2,FALSE)-COUNTIF($F$2:F56,F56)),"")</f>
        <v/>
      </c>
      <c r="C56" s="45" t="str">
        <f>保険名簿!W33</f>
        <v>保険選手２７</v>
      </c>
      <c r="D56" s="45" t="str">
        <f>保険名簿!X33</f>
        <v>　</v>
      </c>
      <c r="E56" s="45">
        <f>IF(I56=0,0,COUNTIF($I$2:I56,I56))</f>
        <v>0</v>
      </c>
      <c r="F56" s="45" t="str">
        <f t="shared" si="1"/>
        <v/>
      </c>
      <c r="G56" s="45" t="str">
        <f>SUBSTITUTE(保険名簿!D33,"選手","")</f>
        <v/>
      </c>
      <c r="H56" s="45">
        <f>保険名簿!Z33</f>
        <v>0</v>
      </c>
      <c r="I56" s="45">
        <f>保険名簿!AA33</f>
        <v>0</v>
      </c>
      <c r="J56" s="45" t="str">
        <f>保険名簿!AB33</f>
        <v/>
      </c>
      <c r="K56" s="45">
        <f>保険名簿!AC33</f>
        <v>0</v>
      </c>
      <c r="L56" s="45">
        <f>保険名簿!AD33</f>
        <v>0</v>
      </c>
      <c r="M56" s="45">
        <f>保険名簿!AE33</f>
        <v>0</v>
      </c>
    </row>
    <row r="57" spans="1:13" x14ac:dyDescent="0.4">
      <c r="A57" s="45" t="str">
        <f t="shared" si="0"/>
        <v/>
      </c>
      <c r="B57" s="45" t="str">
        <f>IFERROR(IF(F57="","",VLOOKUP(F57,$O$2:$P$4,2,FALSE)-COUNTIF($F$2:F57,F57)),"")</f>
        <v/>
      </c>
      <c r="C57" s="45" t="str">
        <f>保険名簿!W34</f>
        <v>保険選手２８</v>
      </c>
      <c r="D57" s="45" t="str">
        <f>保険名簿!X34</f>
        <v>　</v>
      </c>
      <c r="E57" s="45">
        <f>IF(I57=0,0,COUNTIF($I$2:I57,I57))</f>
        <v>0</v>
      </c>
      <c r="F57" s="45" t="str">
        <f t="shared" si="1"/>
        <v/>
      </c>
      <c r="G57" s="45" t="str">
        <f>SUBSTITUTE(保険名簿!D34,"選手","")</f>
        <v/>
      </c>
      <c r="H57" s="45">
        <f>保険名簿!Z34</f>
        <v>0</v>
      </c>
      <c r="I57" s="45">
        <f>保険名簿!AA34</f>
        <v>0</v>
      </c>
      <c r="J57" s="45" t="str">
        <f>保険名簿!AB34</f>
        <v/>
      </c>
      <c r="K57" s="45">
        <f>保険名簿!AC34</f>
        <v>0</v>
      </c>
      <c r="L57" s="45">
        <f>保険名簿!AD34</f>
        <v>0</v>
      </c>
      <c r="M57" s="45">
        <f>保険名簿!AE34</f>
        <v>0</v>
      </c>
    </row>
    <row r="58" spans="1:13" x14ac:dyDescent="0.4">
      <c r="A58" s="45" t="str">
        <f t="shared" si="0"/>
        <v/>
      </c>
      <c r="B58" s="45" t="str">
        <f>IFERROR(IF(F58="","",VLOOKUP(F58,$O$2:$P$4,2,FALSE)-COUNTIF($F$2:F58,F58)),"")</f>
        <v/>
      </c>
      <c r="C58" s="45" t="str">
        <f>保険名簿!W35</f>
        <v>保険選手２９</v>
      </c>
      <c r="D58" s="45" t="str">
        <f>保険名簿!X35</f>
        <v>　</v>
      </c>
      <c r="E58" s="45">
        <f>IF(I58=0,0,COUNTIF($I$2:I58,I58))</f>
        <v>0</v>
      </c>
      <c r="F58" s="45" t="str">
        <f t="shared" si="1"/>
        <v/>
      </c>
      <c r="G58" s="45" t="str">
        <f>SUBSTITUTE(保険名簿!D35,"選手","")</f>
        <v/>
      </c>
      <c r="H58" s="45">
        <f>保険名簿!Z35</f>
        <v>0</v>
      </c>
      <c r="I58" s="45">
        <f>保険名簿!AA35</f>
        <v>0</v>
      </c>
      <c r="J58" s="45" t="str">
        <f>保険名簿!AB35</f>
        <v/>
      </c>
      <c r="K58" s="45">
        <f>保険名簿!AC35</f>
        <v>0</v>
      </c>
      <c r="L58" s="45">
        <f>保険名簿!AD35</f>
        <v>0</v>
      </c>
      <c r="M58" s="45">
        <f>保険名簿!AE35</f>
        <v>0</v>
      </c>
    </row>
    <row r="59" spans="1:13" x14ac:dyDescent="0.4">
      <c r="A59" s="45" t="str">
        <f t="shared" si="0"/>
        <v/>
      </c>
      <c r="B59" s="45" t="str">
        <f>IFERROR(IF(F59="","",VLOOKUP(F59,$O$2:$P$4,2,FALSE)-COUNTIF($F$2:F59,F59)),"")</f>
        <v/>
      </c>
      <c r="C59" s="45" t="str">
        <f>保険名簿!W36</f>
        <v>保険選手３０</v>
      </c>
      <c r="D59" s="45" t="str">
        <f>保険名簿!X36</f>
        <v>　</v>
      </c>
      <c r="E59" s="45">
        <f>IF(I59=0,0,COUNTIF($I$2:I59,I59))</f>
        <v>0</v>
      </c>
      <c r="F59" s="45" t="str">
        <f t="shared" si="1"/>
        <v/>
      </c>
      <c r="G59" s="45" t="str">
        <f>SUBSTITUTE(保険名簿!D36,"選手","")</f>
        <v/>
      </c>
      <c r="H59" s="45">
        <f>保険名簿!Z36</f>
        <v>0</v>
      </c>
      <c r="I59" s="45">
        <f>保険名簿!AA36</f>
        <v>0</v>
      </c>
      <c r="J59" s="45" t="str">
        <f>保険名簿!AB36</f>
        <v/>
      </c>
      <c r="K59" s="45">
        <f>保険名簿!AC36</f>
        <v>0</v>
      </c>
      <c r="L59" s="45">
        <f>保険名簿!AD36</f>
        <v>0</v>
      </c>
      <c r="M59" s="45">
        <f>保険名簿!AE36</f>
        <v>0</v>
      </c>
    </row>
    <row r="60" spans="1:13" x14ac:dyDescent="0.4">
      <c r="A60" s="45" t="str">
        <f t="shared" si="0"/>
        <v/>
      </c>
      <c r="B60" s="45" t="str">
        <f>IFERROR(IF(F60="","",VLOOKUP(F60,$O$2:$P$4,2,FALSE)-COUNTIF($F$2:F60,F60)),"")</f>
        <v/>
      </c>
      <c r="C60" s="45" t="str">
        <f>保険名簿!W37</f>
        <v>保険選手３１</v>
      </c>
      <c r="D60" s="45" t="str">
        <f>保険名簿!X37</f>
        <v>　</v>
      </c>
      <c r="E60" s="45">
        <f>IF(I60=0,0,COUNTIF($I$2:I60,I60))</f>
        <v>0</v>
      </c>
      <c r="F60" s="45" t="str">
        <f t="shared" si="1"/>
        <v/>
      </c>
      <c r="G60" s="45" t="str">
        <f>SUBSTITUTE(保険名簿!D37,"選手","")</f>
        <v/>
      </c>
      <c r="H60" s="45">
        <f>保険名簿!Z37</f>
        <v>0</v>
      </c>
      <c r="I60" s="45">
        <f>保険名簿!AA37</f>
        <v>0</v>
      </c>
      <c r="J60" s="45" t="str">
        <f>保険名簿!AB37</f>
        <v/>
      </c>
      <c r="K60" s="45">
        <f>保険名簿!AC37</f>
        <v>0</v>
      </c>
      <c r="L60" s="45">
        <f>保険名簿!AD37</f>
        <v>0</v>
      </c>
      <c r="M60" s="45">
        <f>保険名簿!AE37</f>
        <v>0</v>
      </c>
    </row>
    <row r="61" spans="1:13" x14ac:dyDescent="0.4">
      <c r="A61" s="45" t="str">
        <f t="shared" si="0"/>
        <v/>
      </c>
      <c r="B61" s="45" t="str">
        <f>IFERROR(IF(F61="","",VLOOKUP(F61,$O$2:$P$4,2,FALSE)-COUNTIF($F$2:F61,F61)),"")</f>
        <v/>
      </c>
      <c r="C61" s="45" t="str">
        <f>保険名簿!W38</f>
        <v>保険選手３２</v>
      </c>
      <c r="D61" s="45" t="str">
        <f>保険名簿!X38</f>
        <v>　</v>
      </c>
      <c r="E61" s="45">
        <f>IF(I61=0,0,COUNTIF($I$2:I61,I61))</f>
        <v>0</v>
      </c>
      <c r="F61" s="45" t="str">
        <f t="shared" si="1"/>
        <v/>
      </c>
      <c r="G61" s="45" t="str">
        <f>SUBSTITUTE(保険名簿!D38,"選手","")</f>
        <v/>
      </c>
      <c r="H61" s="45">
        <f>保険名簿!Z38</f>
        <v>0</v>
      </c>
      <c r="I61" s="45">
        <f>保険名簿!AA38</f>
        <v>0</v>
      </c>
      <c r="J61" s="45" t="str">
        <f>保険名簿!AB38</f>
        <v/>
      </c>
      <c r="K61" s="45">
        <f>保険名簿!AC38</f>
        <v>0</v>
      </c>
      <c r="L61" s="45">
        <f>保険名簿!AD38</f>
        <v>0</v>
      </c>
      <c r="M61" s="45">
        <f>保険名簿!AE38</f>
        <v>0</v>
      </c>
    </row>
    <row r="62" spans="1:13" x14ac:dyDescent="0.4">
      <c r="A62" s="45" t="str">
        <f t="shared" si="0"/>
        <v/>
      </c>
      <c r="B62" s="45" t="str">
        <f>IFERROR(IF(F62="","",VLOOKUP(F62,$O$2:$P$4,2,FALSE)-COUNTIF($F$2:F62,F62)),"")</f>
        <v/>
      </c>
      <c r="C62" s="45" t="str">
        <f>保険名簿!W39</f>
        <v>保険選手３３</v>
      </c>
      <c r="D62" s="45" t="str">
        <f>保険名簿!X39</f>
        <v>　</v>
      </c>
      <c r="E62" s="45">
        <f>IF(I62=0,0,COUNTIF($I$2:I62,I62))</f>
        <v>0</v>
      </c>
      <c r="F62" s="45" t="str">
        <f t="shared" si="1"/>
        <v/>
      </c>
      <c r="G62" s="45" t="str">
        <f>SUBSTITUTE(保険名簿!D39,"選手","")</f>
        <v/>
      </c>
      <c r="H62" s="45">
        <f>保険名簿!Z39</f>
        <v>0</v>
      </c>
      <c r="I62" s="45">
        <f>保険名簿!AA39</f>
        <v>0</v>
      </c>
      <c r="J62" s="45" t="str">
        <f>保険名簿!AB39</f>
        <v/>
      </c>
      <c r="K62" s="45">
        <f>保険名簿!AC39</f>
        <v>0</v>
      </c>
      <c r="L62" s="45">
        <f>保険名簿!AD39</f>
        <v>0</v>
      </c>
      <c r="M62" s="45">
        <f>保険名簿!AE39</f>
        <v>0</v>
      </c>
    </row>
    <row r="63" spans="1:13" x14ac:dyDescent="0.4">
      <c r="A63" s="45" t="str">
        <f t="shared" si="0"/>
        <v/>
      </c>
      <c r="B63" s="45" t="str">
        <f>IFERROR(IF(F63="","",VLOOKUP(F63,$O$2:$P$4,2,FALSE)-COUNTIF($F$2:F63,F63)),"")</f>
        <v/>
      </c>
      <c r="C63" s="45" t="str">
        <f>保険名簿!W40</f>
        <v>保険選手３４</v>
      </c>
      <c r="D63" s="45" t="str">
        <f>保険名簿!X40</f>
        <v>　</v>
      </c>
      <c r="E63" s="45">
        <f>IF(I63=0,0,COUNTIF($I$2:I63,I63))</f>
        <v>0</v>
      </c>
      <c r="F63" s="45" t="str">
        <f t="shared" si="1"/>
        <v/>
      </c>
      <c r="G63" s="45" t="str">
        <f>SUBSTITUTE(保険名簿!D40,"選手","")</f>
        <v/>
      </c>
      <c r="H63" s="45">
        <f>保険名簿!Z40</f>
        <v>0</v>
      </c>
      <c r="I63" s="45">
        <f>保険名簿!AA40</f>
        <v>0</v>
      </c>
      <c r="J63" s="45" t="str">
        <f>保険名簿!AB40</f>
        <v/>
      </c>
      <c r="K63" s="45">
        <f>保険名簿!AC40</f>
        <v>0</v>
      </c>
      <c r="L63" s="45">
        <f>保険名簿!AD40</f>
        <v>0</v>
      </c>
      <c r="M63" s="45">
        <f>保険名簿!AE40</f>
        <v>0</v>
      </c>
    </row>
    <row r="64" spans="1:13" x14ac:dyDescent="0.4">
      <c r="A64" s="45" t="str">
        <f t="shared" si="0"/>
        <v/>
      </c>
      <c r="B64" s="45" t="str">
        <f>IFERROR(IF(F64="","",VLOOKUP(F64,$O$2:$P$4,2,FALSE)-COUNTIF($F$2:F64,F64)),"")</f>
        <v/>
      </c>
      <c r="C64" s="45" t="str">
        <f>保険名簿!W41</f>
        <v>保険選手３５</v>
      </c>
      <c r="D64" s="45" t="str">
        <f>保険名簿!X41</f>
        <v>　</v>
      </c>
      <c r="E64" s="45">
        <f>IF(I64=0,0,COUNTIF($I$2:I64,I64))</f>
        <v>0</v>
      </c>
      <c r="F64" s="45" t="str">
        <f t="shared" si="1"/>
        <v/>
      </c>
      <c r="G64" s="45" t="str">
        <f>SUBSTITUTE(保険名簿!D41,"選手","")</f>
        <v/>
      </c>
      <c r="H64" s="45">
        <f>保険名簿!Z41</f>
        <v>0</v>
      </c>
      <c r="I64" s="45">
        <f>保険名簿!AA41</f>
        <v>0</v>
      </c>
      <c r="J64" s="45" t="str">
        <f>保険名簿!AB41</f>
        <v/>
      </c>
      <c r="K64" s="45">
        <f>保険名簿!AC41</f>
        <v>0</v>
      </c>
      <c r="L64" s="45">
        <f>保険名簿!AD41</f>
        <v>0</v>
      </c>
      <c r="M64" s="45">
        <f>保険名簿!AE41</f>
        <v>0</v>
      </c>
    </row>
    <row r="65" spans="1:13" x14ac:dyDescent="0.4">
      <c r="A65" s="45" t="str">
        <f t="shared" si="0"/>
        <v/>
      </c>
      <c r="B65" s="45" t="str">
        <f>IFERROR(IF(F65="","",VLOOKUP(F65,$O$2:$P$4,2,FALSE)-COUNTIF($F$2:F65,F65)),"")</f>
        <v/>
      </c>
      <c r="C65" s="45" t="str">
        <f>保険名簿!W42</f>
        <v>保険選手３６</v>
      </c>
      <c r="D65" s="45" t="str">
        <f>保険名簿!X42</f>
        <v>　</v>
      </c>
      <c r="E65" s="45">
        <f>IF(I65=0,0,COUNTIF($I$2:I65,I65))</f>
        <v>0</v>
      </c>
      <c r="F65" s="45" t="str">
        <f t="shared" si="1"/>
        <v/>
      </c>
      <c r="G65" s="45" t="str">
        <f>SUBSTITUTE(保険名簿!D42,"選手","")</f>
        <v/>
      </c>
      <c r="H65" s="45">
        <f>保険名簿!Z42</f>
        <v>0</v>
      </c>
      <c r="I65" s="45">
        <f>保険名簿!AA42</f>
        <v>0</v>
      </c>
      <c r="J65" s="45" t="str">
        <f>保険名簿!AB42</f>
        <v/>
      </c>
      <c r="K65" s="45">
        <f>保険名簿!AC42</f>
        <v>0</v>
      </c>
      <c r="L65" s="45">
        <f>保険名簿!AD42</f>
        <v>0</v>
      </c>
      <c r="M65" s="45">
        <f>保険名簿!AE42</f>
        <v>0</v>
      </c>
    </row>
    <row r="66" spans="1:13" x14ac:dyDescent="0.4">
      <c r="A66" s="45" t="str">
        <f t="shared" si="0"/>
        <v/>
      </c>
      <c r="B66" s="45" t="str">
        <f>IFERROR(IF(F66="","",VLOOKUP(F66,$O$2:$P$4,2,FALSE)-COUNTIF($F$2:F66,F66)),"")</f>
        <v/>
      </c>
      <c r="C66" s="45" t="str">
        <f>保険名簿!W43</f>
        <v>保険選手３７</v>
      </c>
      <c r="D66" s="45" t="str">
        <f>保険名簿!X43</f>
        <v>　</v>
      </c>
      <c r="E66" s="45">
        <f>IF(I66=0,0,COUNTIF($I$2:I66,I66))</f>
        <v>0</v>
      </c>
      <c r="F66" s="45" t="str">
        <f t="shared" si="1"/>
        <v/>
      </c>
      <c r="G66" s="45" t="str">
        <f>SUBSTITUTE(保険名簿!D43,"選手","")</f>
        <v/>
      </c>
      <c r="H66" s="45">
        <f>保険名簿!Z43</f>
        <v>0</v>
      </c>
      <c r="I66" s="45">
        <f>保険名簿!AA43</f>
        <v>0</v>
      </c>
      <c r="J66" s="45" t="str">
        <f>保険名簿!AB43</f>
        <v/>
      </c>
      <c r="K66" s="45">
        <f>保険名簿!AC43</f>
        <v>0</v>
      </c>
      <c r="L66" s="45">
        <f>保険名簿!AD43</f>
        <v>0</v>
      </c>
      <c r="M66" s="45">
        <f>保険名簿!AE43</f>
        <v>0</v>
      </c>
    </row>
    <row r="67" spans="1:13" x14ac:dyDescent="0.4">
      <c r="A67" s="45" t="str">
        <f t="shared" ref="A67:A89" si="4">IFERROR(RANK(B67,$B$2:$B$89),"")</f>
        <v/>
      </c>
      <c r="B67" s="45" t="str">
        <f>IFERROR(IF(F67="","",VLOOKUP(F67,$O$2:$P$4,2,FALSE)-COUNTIF($F$2:F67,F67)),"")</f>
        <v/>
      </c>
      <c r="C67" s="45" t="str">
        <f>保険名簿!W44</f>
        <v>保険選手３８</v>
      </c>
      <c r="D67" s="45" t="str">
        <f>保険名簿!X44</f>
        <v>　</v>
      </c>
      <c r="E67" s="45">
        <f>IF(I67=0,0,COUNTIF($I$2:I67,I67))</f>
        <v>0</v>
      </c>
      <c r="F67" s="45" t="str">
        <f t="shared" ref="F67:F89" si="5">IF(E67=1,G67,"")</f>
        <v/>
      </c>
      <c r="G67" s="45" t="str">
        <f>SUBSTITUTE(保険名簿!D44,"選手","")</f>
        <v/>
      </c>
      <c r="H67" s="45">
        <f>保険名簿!Z44</f>
        <v>0</v>
      </c>
      <c r="I67" s="45">
        <f>保険名簿!AA44</f>
        <v>0</v>
      </c>
      <c r="J67" s="45" t="str">
        <f>保険名簿!AB44</f>
        <v/>
      </c>
      <c r="K67" s="45">
        <f>保険名簿!AC44</f>
        <v>0</v>
      </c>
      <c r="L67" s="45">
        <f>保険名簿!AD44</f>
        <v>0</v>
      </c>
      <c r="M67" s="45">
        <f>保険名簿!AE44</f>
        <v>0</v>
      </c>
    </row>
    <row r="68" spans="1:13" x14ac:dyDescent="0.4">
      <c r="A68" s="45" t="str">
        <f t="shared" si="4"/>
        <v/>
      </c>
      <c r="B68" s="45" t="str">
        <f>IFERROR(IF(F68="","",VLOOKUP(F68,$O$2:$P$4,2,FALSE)-COUNTIF($F$2:F68,F68)),"")</f>
        <v/>
      </c>
      <c r="C68" s="45" t="str">
        <f>保険名簿!W45</f>
        <v>保険選手３９</v>
      </c>
      <c r="D68" s="45" t="str">
        <f>保険名簿!X45</f>
        <v>　</v>
      </c>
      <c r="E68" s="45">
        <f>IF(I68=0,0,COUNTIF($I$2:I68,I68))</f>
        <v>0</v>
      </c>
      <c r="F68" s="45" t="str">
        <f t="shared" si="5"/>
        <v/>
      </c>
      <c r="G68" s="45" t="str">
        <f>SUBSTITUTE(保険名簿!D45,"選手","")</f>
        <v/>
      </c>
      <c r="H68" s="45">
        <f>保険名簿!Z45</f>
        <v>0</v>
      </c>
      <c r="I68" s="45">
        <f>保険名簿!AA45</f>
        <v>0</v>
      </c>
      <c r="J68" s="45" t="str">
        <f>保険名簿!AB45</f>
        <v/>
      </c>
      <c r="K68" s="45">
        <f>保険名簿!AC45</f>
        <v>0</v>
      </c>
      <c r="L68" s="45">
        <f>保険名簿!AD45</f>
        <v>0</v>
      </c>
      <c r="M68" s="45">
        <f>保険名簿!AE45</f>
        <v>0</v>
      </c>
    </row>
    <row r="69" spans="1:13" x14ac:dyDescent="0.4">
      <c r="A69" s="45" t="str">
        <f t="shared" si="4"/>
        <v/>
      </c>
      <c r="B69" s="45" t="str">
        <f>IFERROR(IF(F69="","",VLOOKUP(F69,$O$2:$P$4,2,FALSE)-COUNTIF($F$2:F69,F69)),"")</f>
        <v/>
      </c>
      <c r="C69" s="45" t="str">
        <f>保険名簿!W46</f>
        <v>保険選手４０</v>
      </c>
      <c r="D69" s="45" t="str">
        <f>保険名簿!X46</f>
        <v>　</v>
      </c>
      <c r="E69" s="45">
        <f>IF(I69=0,0,COUNTIF($I$2:I69,I69))</f>
        <v>0</v>
      </c>
      <c r="F69" s="45" t="str">
        <f t="shared" si="5"/>
        <v/>
      </c>
      <c r="G69" s="45" t="str">
        <f>SUBSTITUTE(保険名簿!D46,"選手","")</f>
        <v/>
      </c>
      <c r="H69" s="45">
        <f>保険名簿!Z46</f>
        <v>0</v>
      </c>
      <c r="I69" s="45">
        <f>保険名簿!AA46</f>
        <v>0</v>
      </c>
      <c r="J69" s="45" t="str">
        <f>保険名簿!AB46</f>
        <v/>
      </c>
      <c r="K69" s="45">
        <f>保険名簿!AC46</f>
        <v>0</v>
      </c>
      <c r="L69" s="45">
        <f>保険名簿!AD46</f>
        <v>0</v>
      </c>
      <c r="M69" s="45">
        <f>保険名簿!AE46</f>
        <v>0</v>
      </c>
    </row>
    <row r="70" spans="1:13" x14ac:dyDescent="0.4">
      <c r="A70" s="45" t="str">
        <f t="shared" si="4"/>
        <v/>
      </c>
      <c r="B70" s="45" t="str">
        <f>IFERROR(IF(F70="","",VLOOKUP(F70,$O$2:$P$4,2,FALSE)-COUNTIF($F$2:F70,F70)),"")</f>
        <v/>
      </c>
      <c r="C70" s="45" t="str">
        <f>保険名簿!W47</f>
        <v>保険選手４１</v>
      </c>
      <c r="D70" s="45" t="str">
        <f>保険名簿!X47</f>
        <v>　</v>
      </c>
      <c r="E70" s="45">
        <f>IF(I70=0,0,COUNTIF($I$2:I70,I70))</f>
        <v>0</v>
      </c>
      <c r="F70" s="45" t="str">
        <f t="shared" si="5"/>
        <v/>
      </c>
      <c r="G70" s="45" t="str">
        <f>SUBSTITUTE(保険名簿!D47,"選手","")</f>
        <v/>
      </c>
      <c r="H70" s="45">
        <f>保険名簿!Z47</f>
        <v>0</v>
      </c>
      <c r="I70" s="45">
        <f>保険名簿!AA47</f>
        <v>0</v>
      </c>
      <c r="J70" s="45" t="str">
        <f>保険名簿!AB47</f>
        <v/>
      </c>
      <c r="K70" s="45">
        <f>保険名簿!AC47</f>
        <v>0</v>
      </c>
      <c r="L70" s="45">
        <f>保険名簿!AD47</f>
        <v>0</v>
      </c>
      <c r="M70" s="45">
        <f>保険名簿!AE47</f>
        <v>0</v>
      </c>
    </row>
    <row r="71" spans="1:13" x14ac:dyDescent="0.4">
      <c r="A71" s="45" t="str">
        <f t="shared" si="4"/>
        <v/>
      </c>
      <c r="B71" s="45" t="str">
        <f>IFERROR(IF(F71="","",VLOOKUP(F71,$O$2:$P$4,2,FALSE)-COUNTIF($F$2:F71,F71)),"")</f>
        <v/>
      </c>
      <c r="C71" s="45" t="str">
        <f>保険名簿!W48</f>
        <v>保険選手４２</v>
      </c>
      <c r="D71" s="45" t="str">
        <f>保険名簿!X48</f>
        <v>　</v>
      </c>
      <c r="E71" s="45">
        <f>IF(I71=0,0,COUNTIF($I$2:I71,I71))</f>
        <v>0</v>
      </c>
      <c r="F71" s="45" t="str">
        <f t="shared" si="5"/>
        <v/>
      </c>
      <c r="G71" s="45" t="str">
        <f>SUBSTITUTE(保険名簿!D48,"選手","")</f>
        <v/>
      </c>
      <c r="H71" s="45">
        <f>保険名簿!Z48</f>
        <v>0</v>
      </c>
      <c r="I71" s="45">
        <f>保険名簿!AA48</f>
        <v>0</v>
      </c>
      <c r="J71" s="45" t="str">
        <f>保険名簿!AB48</f>
        <v/>
      </c>
      <c r="K71" s="45">
        <f>保険名簿!AC48</f>
        <v>0</v>
      </c>
      <c r="L71" s="45">
        <f>保険名簿!AD48</f>
        <v>0</v>
      </c>
      <c r="M71" s="45">
        <f>保険名簿!AE48</f>
        <v>0</v>
      </c>
    </row>
    <row r="72" spans="1:13" x14ac:dyDescent="0.4">
      <c r="A72" s="45" t="str">
        <f t="shared" si="4"/>
        <v/>
      </c>
      <c r="B72" s="45" t="str">
        <f>IFERROR(IF(F72="","",VLOOKUP(F72,$O$2:$P$4,2,FALSE)-COUNTIF($F$2:F72,F72)),"")</f>
        <v/>
      </c>
      <c r="C72" s="45" t="str">
        <f>保険名簿!W49</f>
        <v>保険選手４３</v>
      </c>
      <c r="D72" s="45" t="str">
        <f>保険名簿!X49</f>
        <v>　</v>
      </c>
      <c r="E72" s="45">
        <f>IF(I72=0,0,COUNTIF($I$2:I72,I72))</f>
        <v>0</v>
      </c>
      <c r="F72" s="45" t="str">
        <f t="shared" si="5"/>
        <v/>
      </c>
      <c r="G72" s="45" t="str">
        <f>SUBSTITUTE(保険名簿!D49,"選手","")</f>
        <v/>
      </c>
      <c r="H72" s="45">
        <f>保険名簿!Z49</f>
        <v>0</v>
      </c>
      <c r="I72" s="45">
        <f>保険名簿!AA49</f>
        <v>0</v>
      </c>
      <c r="J72" s="45" t="str">
        <f>保険名簿!AB49</f>
        <v/>
      </c>
      <c r="K72" s="45">
        <f>保険名簿!AC49</f>
        <v>0</v>
      </c>
      <c r="L72" s="45">
        <f>保険名簿!AD49</f>
        <v>0</v>
      </c>
      <c r="M72" s="45">
        <f>保険名簿!AE49</f>
        <v>0</v>
      </c>
    </row>
    <row r="73" spans="1:13" x14ac:dyDescent="0.4">
      <c r="A73" s="45" t="str">
        <f t="shared" si="4"/>
        <v/>
      </c>
      <c r="B73" s="45" t="str">
        <f>IFERROR(IF(F73="","",VLOOKUP(F73,$O$2:$P$4,2,FALSE)-COUNTIF($F$2:F73,F73)),"")</f>
        <v/>
      </c>
      <c r="C73" s="45" t="str">
        <f>保険名簿!W50</f>
        <v>保険選手４４</v>
      </c>
      <c r="D73" s="45" t="str">
        <f>保険名簿!X50</f>
        <v>　</v>
      </c>
      <c r="E73" s="45">
        <f>IF(I73=0,0,COUNTIF($I$2:I73,I73))</f>
        <v>0</v>
      </c>
      <c r="F73" s="45" t="str">
        <f t="shared" si="5"/>
        <v/>
      </c>
      <c r="G73" s="45" t="str">
        <f>SUBSTITUTE(保険名簿!D50,"選手","")</f>
        <v/>
      </c>
      <c r="H73" s="45">
        <f>保険名簿!Z50</f>
        <v>0</v>
      </c>
      <c r="I73" s="45">
        <f>保険名簿!AA50</f>
        <v>0</v>
      </c>
      <c r="J73" s="45" t="str">
        <f>保険名簿!AB50</f>
        <v/>
      </c>
      <c r="K73" s="45">
        <f>保険名簿!AC50</f>
        <v>0</v>
      </c>
      <c r="L73" s="45">
        <f>保険名簿!AD50</f>
        <v>0</v>
      </c>
      <c r="M73" s="45">
        <f>保険名簿!AE50</f>
        <v>0</v>
      </c>
    </row>
    <row r="74" spans="1:13" x14ac:dyDescent="0.4">
      <c r="A74" s="45" t="str">
        <f t="shared" si="4"/>
        <v/>
      </c>
      <c r="B74" s="45" t="str">
        <f>IFERROR(IF(F74="","",VLOOKUP(F74,$O$2:$P$4,2,FALSE)-COUNTIF($F$2:F74,F74)),"")</f>
        <v/>
      </c>
      <c r="C74" s="45" t="str">
        <f>保険名簿!W51</f>
        <v>保険選手４５</v>
      </c>
      <c r="D74" s="45" t="str">
        <f>保険名簿!X51</f>
        <v>　</v>
      </c>
      <c r="E74" s="45">
        <f>IF(I74=0,0,COUNTIF($I$2:I74,I74))</f>
        <v>0</v>
      </c>
      <c r="F74" s="45" t="str">
        <f t="shared" si="5"/>
        <v/>
      </c>
      <c r="G74" s="45" t="str">
        <f>SUBSTITUTE(保険名簿!D51,"選手","")</f>
        <v/>
      </c>
      <c r="H74" s="45">
        <f>保険名簿!Z51</f>
        <v>0</v>
      </c>
      <c r="I74" s="45">
        <f>保険名簿!AA51</f>
        <v>0</v>
      </c>
      <c r="J74" s="45" t="str">
        <f>保険名簿!AB51</f>
        <v/>
      </c>
      <c r="K74" s="45">
        <f>保険名簿!AC51</f>
        <v>0</v>
      </c>
      <c r="L74" s="45">
        <f>保険名簿!AD51</f>
        <v>0</v>
      </c>
      <c r="M74" s="45">
        <f>保険名簿!AE51</f>
        <v>0</v>
      </c>
    </row>
    <row r="75" spans="1:13" x14ac:dyDescent="0.4">
      <c r="A75" s="45" t="str">
        <f t="shared" si="4"/>
        <v/>
      </c>
      <c r="B75" s="45" t="str">
        <f>IFERROR(IF(F75="","",VLOOKUP(F75,$O$2:$P$4,2,FALSE)-COUNTIF($F$2:F75,F75)),"")</f>
        <v/>
      </c>
      <c r="C75" s="45" t="str">
        <f>保険名簿!W52</f>
        <v>保険選手４６</v>
      </c>
      <c r="D75" s="45" t="str">
        <f>保険名簿!X52</f>
        <v>　</v>
      </c>
      <c r="E75" s="45">
        <f>IF(I75=0,0,COUNTIF($I$2:I75,I75))</f>
        <v>0</v>
      </c>
      <c r="F75" s="45" t="str">
        <f t="shared" si="5"/>
        <v/>
      </c>
      <c r="G75" s="45" t="str">
        <f>SUBSTITUTE(保険名簿!D52,"選手","")</f>
        <v/>
      </c>
      <c r="H75" s="45">
        <f>保険名簿!Z52</f>
        <v>0</v>
      </c>
      <c r="I75" s="45">
        <f>保険名簿!AA52</f>
        <v>0</v>
      </c>
      <c r="J75" s="45" t="str">
        <f>保険名簿!AB52</f>
        <v/>
      </c>
      <c r="K75" s="45">
        <f>保険名簿!AC52</f>
        <v>0</v>
      </c>
      <c r="L75" s="45">
        <f>保険名簿!AD52</f>
        <v>0</v>
      </c>
      <c r="M75" s="45">
        <f>保険名簿!AE52</f>
        <v>0</v>
      </c>
    </row>
    <row r="76" spans="1:13" x14ac:dyDescent="0.4">
      <c r="A76" s="45" t="str">
        <f t="shared" si="4"/>
        <v/>
      </c>
      <c r="B76" s="45" t="str">
        <f>IFERROR(IF(F76="","",VLOOKUP(F76,$O$2:$P$4,2,FALSE)-COUNTIF($F$2:F76,F76)),"")</f>
        <v/>
      </c>
      <c r="C76" s="45" t="str">
        <f>保険名簿!W53</f>
        <v>保険選手４７</v>
      </c>
      <c r="D76" s="45" t="str">
        <f>保険名簿!X53</f>
        <v>　</v>
      </c>
      <c r="E76" s="45">
        <f>IF(I76=0,0,COUNTIF($I$2:I76,I76))</f>
        <v>0</v>
      </c>
      <c r="F76" s="45" t="str">
        <f t="shared" si="5"/>
        <v/>
      </c>
      <c r="G76" s="45" t="str">
        <f>SUBSTITUTE(保険名簿!D53,"選手","")</f>
        <v/>
      </c>
      <c r="H76" s="45">
        <f>保険名簿!Z53</f>
        <v>0</v>
      </c>
      <c r="I76" s="45">
        <f>保険名簿!AA53</f>
        <v>0</v>
      </c>
      <c r="J76" s="45" t="str">
        <f>保険名簿!AB53</f>
        <v/>
      </c>
      <c r="K76" s="45">
        <f>保険名簿!AC53</f>
        <v>0</v>
      </c>
      <c r="L76" s="45">
        <f>保険名簿!AD53</f>
        <v>0</v>
      </c>
      <c r="M76" s="45">
        <f>保険名簿!AE53</f>
        <v>0</v>
      </c>
    </row>
    <row r="77" spans="1:13" x14ac:dyDescent="0.4">
      <c r="A77" s="45" t="str">
        <f t="shared" si="4"/>
        <v/>
      </c>
      <c r="B77" s="45" t="str">
        <f>IFERROR(IF(F77="","",VLOOKUP(F77,$O$2:$P$4,2,FALSE)-COUNTIF($F$2:F77,F77)),"")</f>
        <v/>
      </c>
      <c r="C77" s="45" t="str">
        <f>保険名簿!W54</f>
        <v>保険選手４８</v>
      </c>
      <c r="D77" s="45" t="str">
        <f>保険名簿!X54</f>
        <v>　</v>
      </c>
      <c r="E77" s="45">
        <f>IF(I77=0,0,COUNTIF($I$2:I77,I77))</f>
        <v>0</v>
      </c>
      <c r="F77" s="45" t="str">
        <f t="shared" si="5"/>
        <v/>
      </c>
      <c r="G77" s="45" t="str">
        <f>SUBSTITUTE(保険名簿!D54,"選手","")</f>
        <v/>
      </c>
      <c r="H77" s="45">
        <f>保険名簿!Z54</f>
        <v>0</v>
      </c>
      <c r="I77" s="45">
        <f>保険名簿!AA54</f>
        <v>0</v>
      </c>
      <c r="J77" s="45" t="str">
        <f>保険名簿!AB54</f>
        <v/>
      </c>
      <c r="K77" s="45">
        <f>保険名簿!AC54</f>
        <v>0</v>
      </c>
      <c r="L77" s="45">
        <f>保険名簿!AD54</f>
        <v>0</v>
      </c>
      <c r="M77" s="45">
        <f>保険名簿!AE54</f>
        <v>0</v>
      </c>
    </row>
    <row r="78" spans="1:13" x14ac:dyDescent="0.4">
      <c r="A78" s="45" t="str">
        <f t="shared" si="4"/>
        <v/>
      </c>
      <c r="B78" s="45" t="str">
        <f>IFERROR(IF(F78="","",VLOOKUP(F78,$O$2:$P$4,2,FALSE)-COUNTIF($F$2:F78,F78)),"")</f>
        <v/>
      </c>
      <c r="C78" s="45" t="str">
        <f>保険名簿!W55</f>
        <v>保険選手４９</v>
      </c>
      <c r="D78" s="45" t="str">
        <f>保険名簿!X55</f>
        <v>　</v>
      </c>
      <c r="E78" s="45">
        <f>IF(I78=0,0,COUNTIF($I$2:I78,I78))</f>
        <v>0</v>
      </c>
      <c r="F78" s="45" t="str">
        <f t="shared" si="5"/>
        <v/>
      </c>
      <c r="G78" s="45" t="str">
        <f>SUBSTITUTE(保険名簿!D55,"選手","")</f>
        <v/>
      </c>
      <c r="H78" s="45">
        <f>保険名簿!Z55</f>
        <v>0</v>
      </c>
      <c r="I78" s="45">
        <f>保険名簿!AA55</f>
        <v>0</v>
      </c>
      <c r="J78" s="45" t="str">
        <f>保険名簿!AB55</f>
        <v/>
      </c>
      <c r="K78" s="45">
        <f>保険名簿!AC55</f>
        <v>0</v>
      </c>
      <c r="L78" s="45">
        <f>保険名簿!AD55</f>
        <v>0</v>
      </c>
      <c r="M78" s="45">
        <f>保険名簿!AE55</f>
        <v>0</v>
      </c>
    </row>
    <row r="79" spans="1:13" x14ac:dyDescent="0.4">
      <c r="A79" s="45" t="str">
        <f t="shared" si="4"/>
        <v/>
      </c>
      <c r="B79" s="45" t="str">
        <f>IFERROR(IF(F79="","",VLOOKUP(F79,$O$2:$P$4,2,FALSE)-COUNTIF($F$2:F79,F79)),"")</f>
        <v/>
      </c>
      <c r="C79" s="45" t="str">
        <f>保険名簿!W56</f>
        <v>保険選手５０</v>
      </c>
      <c r="D79" s="45" t="str">
        <f>保険名簿!X56</f>
        <v>　</v>
      </c>
      <c r="E79" s="45">
        <f>IF(I79=0,0,COUNTIF($I$2:I79,I79))</f>
        <v>0</v>
      </c>
      <c r="F79" s="45" t="str">
        <f t="shared" si="5"/>
        <v/>
      </c>
      <c r="G79" s="45" t="str">
        <f>SUBSTITUTE(保険名簿!D56,"選手","")</f>
        <v/>
      </c>
      <c r="H79" s="45">
        <f>保険名簿!Z56</f>
        <v>0</v>
      </c>
      <c r="I79" s="45">
        <f>保険名簿!AA56</f>
        <v>0</v>
      </c>
      <c r="J79" s="45" t="str">
        <f>保険名簿!AB56</f>
        <v/>
      </c>
      <c r="K79" s="45">
        <f>保険名簿!AC56</f>
        <v>0</v>
      </c>
      <c r="L79" s="45">
        <f>保険名簿!AD56</f>
        <v>0</v>
      </c>
      <c r="M79" s="45">
        <f>保険名簿!AE56</f>
        <v>0</v>
      </c>
    </row>
    <row r="80" spans="1:13" x14ac:dyDescent="0.4">
      <c r="A80" s="45" t="str">
        <f t="shared" si="4"/>
        <v/>
      </c>
      <c r="B80" s="45" t="str">
        <f>IFERROR(IF(F80="","",VLOOKUP(F80,$O$2:$P$4,2,FALSE)-COUNTIF($F$2:F80,F80)),"")</f>
        <v/>
      </c>
      <c r="C80" s="45" t="str">
        <f>保険名簿!W57</f>
        <v>保険選手５１</v>
      </c>
      <c r="D80" s="45" t="str">
        <f>保険名簿!X57</f>
        <v>　</v>
      </c>
      <c r="E80" s="45">
        <f>IF(I80=0,0,COUNTIF($I$2:I80,I80))</f>
        <v>0</v>
      </c>
      <c r="F80" s="45" t="str">
        <f t="shared" si="5"/>
        <v/>
      </c>
      <c r="G80" s="45" t="str">
        <f>SUBSTITUTE(保険名簿!D57,"選手","")</f>
        <v/>
      </c>
      <c r="H80" s="45">
        <f>保険名簿!Z57</f>
        <v>0</v>
      </c>
      <c r="I80" s="45">
        <f>保険名簿!AA57</f>
        <v>0</v>
      </c>
      <c r="J80" s="45" t="str">
        <f>保険名簿!AB57</f>
        <v/>
      </c>
      <c r="K80" s="45">
        <f>保険名簿!AC57</f>
        <v>0</v>
      </c>
      <c r="L80" s="45">
        <f>保険名簿!AD57</f>
        <v>0</v>
      </c>
      <c r="M80" s="45">
        <f>保険名簿!AE57</f>
        <v>0</v>
      </c>
    </row>
    <row r="81" spans="1:13" x14ac:dyDescent="0.4">
      <c r="A81" s="45" t="str">
        <f t="shared" si="4"/>
        <v/>
      </c>
      <c r="B81" s="45" t="str">
        <f>IFERROR(IF(F81="","",VLOOKUP(F81,$O$2:$P$4,2,FALSE)-COUNTIF($F$2:F81,F81)),"")</f>
        <v/>
      </c>
      <c r="C81" s="45" t="str">
        <f>保険名簿!W58</f>
        <v>保険選手５２</v>
      </c>
      <c r="D81" s="45" t="str">
        <f>保険名簿!X58</f>
        <v>　</v>
      </c>
      <c r="E81" s="45">
        <f>IF(I81=0,0,COUNTIF($I$2:I81,I81))</f>
        <v>0</v>
      </c>
      <c r="F81" s="45" t="str">
        <f t="shared" si="5"/>
        <v/>
      </c>
      <c r="G81" s="45" t="str">
        <f>SUBSTITUTE(保険名簿!D58,"選手","")</f>
        <v/>
      </c>
      <c r="H81" s="45">
        <f>保険名簿!Z58</f>
        <v>0</v>
      </c>
      <c r="I81" s="45">
        <f>保険名簿!AA58</f>
        <v>0</v>
      </c>
      <c r="J81" s="45" t="str">
        <f>保険名簿!AB58</f>
        <v/>
      </c>
      <c r="K81" s="45">
        <f>保険名簿!AC58</f>
        <v>0</v>
      </c>
      <c r="L81" s="45">
        <f>保険名簿!AD58</f>
        <v>0</v>
      </c>
      <c r="M81" s="45">
        <f>保険名簿!AE58</f>
        <v>0</v>
      </c>
    </row>
    <row r="82" spans="1:13" x14ac:dyDescent="0.4">
      <c r="A82" s="45" t="str">
        <f t="shared" si="4"/>
        <v/>
      </c>
      <c r="B82" s="45" t="str">
        <f>IFERROR(IF(F82="","",VLOOKUP(F82,$O$2:$P$4,2,FALSE)-COUNTIF($F$2:F82,F82)),"")</f>
        <v/>
      </c>
      <c r="C82" s="45" t="str">
        <f>保険名簿!W59</f>
        <v>保険選手５３</v>
      </c>
      <c r="D82" s="45" t="str">
        <f>保険名簿!X59</f>
        <v>　</v>
      </c>
      <c r="E82" s="45">
        <f>IF(I82=0,0,COUNTIF($I$2:I82,I82))</f>
        <v>0</v>
      </c>
      <c r="F82" s="45" t="str">
        <f t="shared" si="5"/>
        <v/>
      </c>
      <c r="G82" s="45" t="str">
        <f>SUBSTITUTE(保険名簿!D59,"選手","")</f>
        <v/>
      </c>
      <c r="H82" s="45">
        <f>保険名簿!Z59</f>
        <v>0</v>
      </c>
      <c r="I82" s="45">
        <f>保険名簿!AA59</f>
        <v>0</v>
      </c>
      <c r="J82" s="45" t="str">
        <f>保険名簿!AB59</f>
        <v/>
      </c>
      <c r="K82" s="45">
        <f>保険名簿!AC59</f>
        <v>0</v>
      </c>
      <c r="L82" s="45">
        <f>保険名簿!AD59</f>
        <v>0</v>
      </c>
      <c r="M82" s="45">
        <f>保険名簿!AE59</f>
        <v>0</v>
      </c>
    </row>
    <row r="83" spans="1:13" x14ac:dyDescent="0.4">
      <c r="A83" s="45" t="str">
        <f t="shared" si="4"/>
        <v/>
      </c>
      <c r="B83" s="45" t="str">
        <f>IFERROR(IF(F83="","",VLOOKUP(F83,$O$2:$P$4,2,FALSE)-COUNTIF($F$2:F83,F83)),"")</f>
        <v/>
      </c>
      <c r="C83" s="45" t="str">
        <f>保険名簿!W60</f>
        <v>保険選手５４</v>
      </c>
      <c r="D83" s="45" t="str">
        <f>保険名簿!X60</f>
        <v>　</v>
      </c>
      <c r="E83" s="45">
        <f>IF(I83=0,0,COUNTIF($I$2:I83,I83))</f>
        <v>0</v>
      </c>
      <c r="F83" s="45" t="str">
        <f t="shared" si="5"/>
        <v/>
      </c>
      <c r="G83" s="45" t="str">
        <f>SUBSTITUTE(保険名簿!D60,"選手","")</f>
        <v/>
      </c>
      <c r="H83" s="45">
        <f>保険名簿!Z60</f>
        <v>0</v>
      </c>
      <c r="I83" s="45">
        <f>保険名簿!AA60</f>
        <v>0</v>
      </c>
      <c r="J83" s="45" t="str">
        <f>保険名簿!AB60</f>
        <v/>
      </c>
      <c r="K83" s="45">
        <f>保険名簿!AC60</f>
        <v>0</v>
      </c>
      <c r="L83" s="45">
        <f>保険名簿!AD60</f>
        <v>0</v>
      </c>
      <c r="M83" s="45">
        <f>保険名簿!AE60</f>
        <v>0</v>
      </c>
    </row>
    <row r="84" spans="1:13" x14ac:dyDescent="0.4">
      <c r="A84" s="45" t="str">
        <f t="shared" si="4"/>
        <v/>
      </c>
      <c r="B84" s="45" t="str">
        <f>IFERROR(IF(F84="","",VLOOKUP(F84,$O$2:$P$4,2,FALSE)-COUNTIF($F$2:F84,F84)),"")</f>
        <v/>
      </c>
      <c r="C84" s="45" t="str">
        <f>保険名簿!W61</f>
        <v>保険選手５５</v>
      </c>
      <c r="D84" s="45" t="str">
        <f>保険名簿!X61</f>
        <v>　</v>
      </c>
      <c r="E84" s="45">
        <f>IF(I84=0,0,COUNTIF($I$2:I84,I84))</f>
        <v>0</v>
      </c>
      <c r="F84" s="45" t="str">
        <f t="shared" si="5"/>
        <v/>
      </c>
      <c r="G84" s="45" t="str">
        <f>SUBSTITUTE(保険名簿!D61,"選手","")</f>
        <v/>
      </c>
      <c r="H84" s="45">
        <f>保険名簿!Z61</f>
        <v>0</v>
      </c>
      <c r="I84" s="45">
        <f>保険名簿!AA61</f>
        <v>0</v>
      </c>
      <c r="J84" s="45" t="str">
        <f>保険名簿!AB61</f>
        <v/>
      </c>
      <c r="K84" s="45">
        <f>保険名簿!AC61</f>
        <v>0</v>
      </c>
      <c r="L84" s="45">
        <f>保険名簿!AD61</f>
        <v>0</v>
      </c>
      <c r="M84" s="45">
        <f>保険名簿!AE61</f>
        <v>0</v>
      </c>
    </row>
    <row r="85" spans="1:13" x14ac:dyDescent="0.4">
      <c r="A85" s="45" t="str">
        <f t="shared" si="4"/>
        <v/>
      </c>
      <c r="B85" s="45" t="str">
        <f>IFERROR(IF(F85="","",VLOOKUP(F85,$O$2:$P$4,2,FALSE)-COUNTIF($F$2:F85,F85)),"")</f>
        <v/>
      </c>
      <c r="C85" s="45" t="str">
        <f>保険名簿!W62</f>
        <v>保険選手５６</v>
      </c>
      <c r="D85" s="45" t="str">
        <f>保険名簿!X62</f>
        <v>　</v>
      </c>
      <c r="E85" s="45">
        <f>IF(I85=0,0,COUNTIF($I$2:I85,I85))</f>
        <v>0</v>
      </c>
      <c r="F85" s="45" t="str">
        <f t="shared" si="5"/>
        <v/>
      </c>
      <c r="G85" s="45" t="str">
        <f>SUBSTITUTE(保険名簿!D62,"選手","")</f>
        <v/>
      </c>
      <c r="H85" s="45">
        <f>保険名簿!Z62</f>
        <v>0</v>
      </c>
      <c r="I85" s="45">
        <f>保険名簿!AA62</f>
        <v>0</v>
      </c>
      <c r="J85" s="45" t="str">
        <f>保険名簿!AB62</f>
        <v/>
      </c>
      <c r="K85" s="45">
        <f>保険名簿!AC62</f>
        <v>0</v>
      </c>
      <c r="L85" s="45">
        <f>保険名簿!AD62</f>
        <v>0</v>
      </c>
      <c r="M85" s="45">
        <f>保険名簿!AE62</f>
        <v>0</v>
      </c>
    </row>
    <row r="86" spans="1:13" x14ac:dyDescent="0.4">
      <c r="A86" s="45" t="str">
        <f t="shared" si="4"/>
        <v/>
      </c>
      <c r="B86" s="45" t="str">
        <f>IFERROR(IF(F86="","",VLOOKUP(F86,$O$2:$P$4,2,FALSE)-COUNTIF($F$2:F86,F86)),"")</f>
        <v/>
      </c>
      <c r="C86" s="45" t="str">
        <f>保険名簿!W63</f>
        <v>保険選手５７</v>
      </c>
      <c r="D86" s="45" t="str">
        <f>保険名簿!X63</f>
        <v>　</v>
      </c>
      <c r="E86" s="45">
        <f>IF(I86=0,0,COUNTIF($I$2:I86,I86))</f>
        <v>0</v>
      </c>
      <c r="F86" s="45" t="str">
        <f t="shared" si="5"/>
        <v/>
      </c>
      <c r="G86" s="45" t="str">
        <f>SUBSTITUTE(保険名簿!D63,"選手","")</f>
        <v/>
      </c>
      <c r="H86" s="45">
        <f>保険名簿!Z63</f>
        <v>0</v>
      </c>
      <c r="I86" s="45">
        <f>保険名簿!AA63</f>
        <v>0</v>
      </c>
      <c r="J86" s="45" t="str">
        <f>保険名簿!AB63</f>
        <v/>
      </c>
      <c r="K86" s="45">
        <f>保険名簿!AC63</f>
        <v>0</v>
      </c>
      <c r="L86" s="45">
        <f>保険名簿!AD63</f>
        <v>0</v>
      </c>
      <c r="M86" s="45">
        <f>保険名簿!AE63</f>
        <v>0</v>
      </c>
    </row>
    <row r="87" spans="1:13" x14ac:dyDescent="0.4">
      <c r="A87" s="45" t="str">
        <f t="shared" si="4"/>
        <v/>
      </c>
      <c r="B87" s="45" t="str">
        <f>IFERROR(IF(F87="","",VLOOKUP(F87,$O$2:$P$4,2,FALSE)-COUNTIF($F$2:F87,F87)),"")</f>
        <v/>
      </c>
      <c r="C87" s="45" t="str">
        <f>保険名簿!W64</f>
        <v>保険選手５８</v>
      </c>
      <c r="D87" s="45" t="str">
        <f>保険名簿!X64</f>
        <v>　</v>
      </c>
      <c r="E87" s="45">
        <f>IF(I87=0,0,COUNTIF($I$2:I87,I87))</f>
        <v>0</v>
      </c>
      <c r="F87" s="45" t="str">
        <f t="shared" si="5"/>
        <v/>
      </c>
      <c r="G87" s="45" t="str">
        <f>SUBSTITUTE(保険名簿!D64,"選手","")</f>
        <v/>
      </c>
      <c r="H87" s="45">
        <f>保険名簿!Z64</f>
        <v>0</v>
      </c>
      <c r="I87" s="45">
        <f>保険名簿!AA64</f>
        <v>0</v>
      </c>
      <c r="J87" s="45" t="str">
        <f>保険名簿!AB64</f>
        <v/>
      </c>
      <c r="K87" s="45">
        <f>保険名簿!AC64</f>
        <v>0</v>
      </c>
      <c r="L87" s="45">
        <f>保険名簿!AD64</f>
        <v>0</v>
      </c>
      <c r="M87" s="45">
        <f>保険名簿!AE64</f>
        <v>0</v>
      </c>
    </row>
    <row r="88" spans="1:13" x14ac:dyDescent="0.4">
      <c r="A88" s="45" t="str">
        <f t="shared" si="4"/>
        <v/>
      </c>
      <c r="B88" s="45" t="str">
        <f>IFERROR(IF(F88="","",VLOOKUP(F88,$O$2:$P$4,2,FALSE)-COUNTIF($F$2:F88,F88)),"")</f>
        <v/>
      </c>
      <c r="C88" s="45" t="str">
        <f>保険名簿!W65</f>
        <v>保険選手５９</v>
      </c>
      <c r="D88" s="45" t="str">
        <f>保険名簿!X65</f>
        <v>　</v>
      </c>
      <c r="E88" s="45">
        <f>IF(I88=0,0,COUNTIF($I$2:I88,I88))</f>
        <v>0</v>
      </c>
      <c r="F88" s="45" t="str">
        <f t="shared" si="5"/>
        <v/>
      </c>
      <c r="G88" s="45" t="str">
        <f>SUBSTITUTE(保険名簿!D65,"選手","")</f>
        <v/>
      </c>
      <c r="H88" s="45">
        <f>保険名簿!Z65</f>
        <v>0</v>
      </c>
      <c r="I88" s="45">
        <f>保険名簿!AA65</f>
        <v>0</v>
      </c>
      <c r="J88" s="45" t="str">
        <f>保険名簿!AB65</f>
        <v/>
      </c>
      <c r="K88" s="45">
        <f>保険名簿!AC65</f>
        <v>0</v>
      </c>
      <c r="L88" s="45">
        <f>保険名簿!AD65</f>
        <v>0</v>
      </c>
      <c r="M88" s="45">
        <f>保険名簿!AE65</f>
        <v>0</v>
      </c>
    </row>
    <row r="89" spans="1:13" x14ac:dyDescent="0.4">
      <c r="A89" s="45" t="str">
        <f t="shared" si="4"/>
        <v/>
      </c>
      <c r="B89" s="45" t="str">
        <f>IFERROR(IF(F89="","",VLOOKUP(F89,$O$2:$P$4,2,FALSE)-COUNTIF($F$2:F89,F89)),"")</f>
        <v/>
      </c>
      <c r="C89" s="45" t="str">
        <f>保険名簿!W66</f>
        <v>保険選手６０</v>
      </c>
      <c r="D89" s="45" t="str">
        <f>保険名簿!X66</f>
        <v>　</v>
      </c>
      <c r="E89" s="45">
        <f>IF(I89=0,0,COUNTIF($I$2:I89,I89))</f>
        <v>0</v>
      </c>
      <c r="F89" s="45" t="str">
        <f t="shared" si="5"/>
        <v/>
      </c>
      <c r="G89" s="45" t="str">
        <f>SUBSTITUTE(保険名簿!D66,"選手","")</f>
        <v/>
      </c>
      <c r="H89" s="45">
        <f>保険名簿!Z66</f>
        <v>0</v>
      </c>
      <c r="I89" s="45">
        <f>保険名簿!AA66</f>
        <v>0</v>
      </c>
      <c r="J89" s="45" t="str">
        <f>保険名簿!AB66</f>
        <v/>
      </c>
      <c r="K89" s="45">
        <f>保険名簿!AC66</f>
        <v>0</v>
      </c>
      <c r="L89" s="45">
        <f>保険名簿!AD66</f>
        <v>0</v>
      </c>
      <c r="M89" s="45">
        <f>保険名簿!AE66</f>
        <v>0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48"/>
  <sheetViews>
    <sheetView workbookViewId="0"/>
  </sheetViews>
  <sheetFormatPr defaultRowHeight="18.75" x14ac:dyDescent="0.4"/>
  <cols>
    <col min="3" max="3" width="3.125" bestFit="1" customWidth="1"/>
  </cols>
  <sheetData>
    <row r="2" spans="2:3" x14ac:dyDescent="0.4">
      <c r="B2" t="s">
        <v>32</v>
      </c>
      <c r="C2">
        <v>1</v>
      </c>
    </row>
    <row r="3" spans="2:3" x14ac:dyDescent="0.4">
      <c r="B3" t="s">
        <v>36</v>
      </c>
      <c r="C3">
        <v>2</v>
      </c>
    </row>
    <row r="4" spans="2:3" x14ac:dyDescent="0.4">
      <c r="B4" t="s">
        <v>37</v>
      </c>
      <c r="C4">
        <v>3</v>
      </c>
    </row>
    <row r="5" spans="2:3" x14ac:dyDescent="0.4">
      <c r="B5" t="s">
        <v>38</v>
      </c>
      <c r="C5">
        <v>4</v>
      </c>
    </row>
    <row r="6" spans="2:3" x14ac:dyDescent="0.4">
      <c r="B6" t="s">
        <v>39</v>
      </c>
      <c r="C6">
        <v>5</v>
      </c>
    </row>
    <row r="7" spans="2:3" x14ac:dyDescent="0.4">
      <c r="B7" t="s">
        <v>40</v>
      </c>
      <c r="C7">
        <v>6</v>
      </c>
    </row>
    <row r="8" spans="2:3" x14ac:dyDescent="0.4">
      <c r="B8" t="s">
        <v>41</v>
      </c>
      <c r="C8">
        <v>7</v>
      </c>
    </row>
    <row r="9" spans="2:3" x14ac:dyDescent="0.4">
      <c r="B9" t="s">
        <v>42</v>
      </c>
      <c r="C9">
        <v>8</v>
      </c>
    </row>
    <row r="10" spans="2:3" x14ac:dyDescent="0.4">
      <c r="B10" t="s">
        <v>43</v>
      </c>
      <c r="C10">
        <v>9</v>
      </c>
    </row>
    <row r="11" spans="2:3" x14ac:dyDescent="0.4">
      <c r="B11" t="s">
        <v>44</v>
      </c>
      <c r="C11">
        <v>10</v>
      </c>
    </row>
    <row r="12" spans="2:3" x14ac:dyDescent="0.4">
      <c r="B12" t="s">
        <v>45</v>
      </c>
      <c r="C12">
        <v>11</v>
      </c>
    </row>
    <row r="13" spans="2:3" x14ac:dyDescent="0.4">
      <c r="B13" t="s">
        <v>46</v>
      </c>
      <c r="C13">
        <v>12</v>
      </c>
    </row>
    <row r="14" spans="2:3" x14ac:dyDescent="0.4">
      <c r="B14" t="s">
        <v>33</v>
      </c>
      <c r="C14">
        <v>13</v>
      </c>
    </row>
    <row r="15" spans="2:3" x14ac:dyDescent="0.4">
      <c r="B15" t="s">
        <v>47</v>
      </c>
      <c r="C15">
        <v>14</v>
      </c>
    </row>
    <row r="16" spans="2:3" x14ac:dyDescent="0.4">
      <c r="B16" t="s">
        <v>48</v>
      </c>
      <c r="C16">
        <v>15</v>
      </c>
    </row>
    <row r="17" spans="2:3" x14ac:dyDescent="0.4">
      <c r="B17" t="s">
        <v>49</v>
      </c>
      <c r="C17">
        <v>16</v>
      </c>
    </row>
    <row r="18" spans="2:3" x14ac:dyDescent="0.4">
      <c r="B18" t="s">
        <v>50</v>
      </c>
      <c r="C18">
        <v>17</v>
      </c>
    </row>
    <row r="19" spans="2:3" x14ac:dyDescent="0.4">
      <c r="B19" t="s">
        <v>51</v>
      </c>
      <c r="C19">
        <v>18</v>
      </c>
    </row>
    <row r="20" spans="2:3" x14ac:dyDescent="0.4">
      <c r="B20" t="s">
        <v>52</v>
      </c>
      <c r="C20">
        <v>19</v>
      </c>
    </row>
    <row r="21" spans="2:3" x14ac:dyDescent="0.4">
      <c r="B21" t="s">
        <v>53</v>
      </c>
      <c r="C21">
        <v>20</v>
      </c>
    </row>
    <row r="22" spans="2:3" x14ac:dyDescent="0.4">
      <c r="B22" t="s">
        <v>54</v>
      </c>
      <c r="C22">
        <v>21</v>
      </c>
    </row>
    <row r="23" spans="2:3" x14ac:dyDescent="0.4">
      <c r="B23" t="s">
        <v>55</v>
      </c>
      <c r="C23">
        <v>22</v>
      </c>
    </row>
    <row r="24" spans="2:3" x14ac:dyDescent="0.4">
      <c r="B24" t="s">
        <v>56</v>
      </c>
      <c r="C24">
        <v>23</v>
      </c>
    </row>
    <row r="25" spans="2:3" x14ac:dyDescent="0.4">
      <c r="B25" t="s">
        <v>57</v>
      </c>
      <c r="C25">
        <v>24</v>
      </c>
    </row>
    <row r="26" spans="2:3" x14ac:dyDescent="0.4">
      <c r="B26" t="s">
        <v>58</v>
      </c>
      <c r="C26">
        <v>25</v>
      </c>
    </row>
    <row r="27" spans="2:3" x14ac:dyDescent="0.4">
      <c r="B27" t="s">
        <v>34</v>
      </c>
      <c r="C27">
        <v>26</v>
      </c>
    </row>
    <row r="28" spans="2:3" x14ac:dyDescent="0.4">
      <c r="B28" t="s">
        <v>35</v>
      </c>
      <c r="C28">
        <v>27</v>
      </c>
    </row>
    <row r="29" spans="2:3" x14ac:dyDescent="0.4">
      <c r="B29" t="s">
        <v>59</v>
      </c>
      <c r="C29">
        <v>28</v>
      </c>
    </row>
    <row r="30" spans="2:3" x14ac:dyDescent="0.4">
      <c r="B30" t="s">
        <v>60</v>
      </c>
      <c r="C30">
        <v>29</v>
      </c>
    </row>
    <row r="31" spans="2:3" x14ac:dyDescent="0.4">
      <c r="B31" t="s">
        <v>61</v>
      </c>
      <c r="C31">
        <v>30</v>
      </c>
    </row>
    <row r="32" spans="2:3" x14ac:dyDescent="0.4">
      <c r="B32" t="s">
        <v>62</v>
      </c>
      <c r="C32">
        <v>31</v>
      </c>
    </row>
    <row r="33" spans="2:3" x14ac:dyDescent="0.4">
      <c r="B33" t="s">
        <v>63</v>
      </c>
      <c r="C33">
        <v>32</v>
      </c>
    </row>
    <row r="34" spans="2:3" x14ac:dyDescent="0.4">
      <c r="B34" t="s">
        <v>64</v>
      </c>
      <c r="C34">
        <v>33</v>
      </c>
    </row>
    <row r="35" spans="2:3" x14ac:dyDescent="0.4">
      <c r="B35" t="s">
        <v>65</v>
      </c>
      <c r="C35">
        <v>34</v>
      </c>
    </row>
    <row r="36" spans="2:3" x14ac:dyDescent="0.4">
      <c r="B36" t="s">
        <v>66</v>
      </c>
      <c r="C36">
        <v>35</v>
      </c>
    </row>
    <row r="37" spans="2:3" x14ac:dyDescent="0.4">
      <c r="B37" t="s">
        <v>67</v>
      </c>
      <c r="C37">
        <v>36</v>
      </c>
    </row>
    <row r="38" spans="2:3" x14ac:dyDescent="0.4">
      <c r="B38" t="s">
        <v>68</v>
      </c>
      <c r="C38">
        <v>37</v>
      </c>
    </row>
    <row r="39" spans="2:3" x14ac:dyDescent="0.4">
      <c r="B39" t="s">
        <v>69</v>
      </c>
      <c r="C39">
        <v>38</v>
      </c>
    </row>
    <row r="40" spans="2:3" x14ac:dyDescent="0.4">
      <c r="B40" t="s">
        <v>70</v>
      </c>
      <c r="C40">
        <v>39</v>
      </c>
    </row>
    <row r="41" spans="2:3" x14ac:dyDescent="0.4">
      <c r="B41" t="s">
        <v>71</v>
      </c>
      <c r="C41">
        <v>40</v>
      </c>
    </row>
    <row r="42" spans="2:3" x14ac:dyDescent="0.4">
      <c r="B42" t="s">
        <v>72</v>
      </c>
      <c r="C42">
        <v>41</v>
      </c>
    </row>
    <row r="43" spans="2:3" x14ac:dyDescent="0.4">
      <c r="B43" t="s">
        <v>73</v>
      </c>
      <c r="C43">
        <v>42</v>
      </c>
    </row>
    <row r="44" spans="2:3" x14ac:dyDescent="0.4">
      <c r="B44" t="s">
        <v>74</v>
      </c>
      <c r="C44">
        <v>43</v>
      </c>
    </row>
    <row r="45" spans="2:3" x14ac:dyDescent="0.4">
      <c r="B45" t="s">
        <v>75</v>
      </c>
      <c r="C45">
        <v>44</v>
      </c>
    </row>
    <row r="46" spans="2:3" x14ac:dyDescent="0.4">
      <c r="B46" t="s">
        <v>13</v>
      </c>
      <c r="C46">
        <v>45</v>
      </c>
    </row>
    <row r="47" spans="2:3" x14ac:dyDescent="0.4">
      <c r="B47" t="s">
        <v>76</v>
      </c>
      <c r="C47">
        <v>46</v>
      </c>
    </row>
    <row r="48" spans="2:3" x14ac:dyDescent="0.4">
      <c r="B48" t="s">
        <v>77</v>
      </c>
      <c r="C48">
        <v>47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1:DB340"/>
  <sheetViews>
    <sheetView showGridLines="0" showRowColHeaders="0" tabSelected="1" workbookViewId="0">
      <pane xSplit="1" ySplit="1" topLeftCell="B13" activePane="bottomRight" state="frozen"/>
      <selection pane="topRight" activeCell="B1" sqref="B1"/>
      <selection pane="bottomLeft" activeCell="A2" sqref="A2"/>
      <selection pane="bottomRight" activeCell="Y26" sqref="Y26:Z27"/>
    </sheetView>
  </sheetViews>
  <sheetFormatPr defaultColWidth="0" defaultRowHeight="13.5" zeroHeight="1" x14ac:dyDescent="0.4"/>
  <cols>
    <col min="1" max="48" width="1.625" style="1" customWidth="1"/>
    <col min="49" max="49" width="12.875" style="1" hidden="1" customWidth="1"/>
    <col min="50" max="50" width="5.125" style="1" hidden="1" customWidth="1"/>
    <col min="51" max="51" width="2.5" style="1" hidden="1" customWidth="1"/>
    <col min="52" max="52" width="3.375" style="1" hidden="1" customWidth="1"/>
    <col min="53" max="53" width="10.125" style="1" hidden="1" customWidth="1"/>
    <col min="54" max="54" width="12.875" style="1" hidden="1" customWidth="1"/>
    <col min="55" max="55" width="5.125" style="1" hidden="1" customWidth="1"/>
    <col min="56" max="56" width="2.625" style="1" hidden="1" customWidth="1"/>
    <col min="57" max="57" width="3.375" style="1" hidden="1" customWidth="1"/>
    <col min="58" max="58" width="10.125" style="1" hidden="1" customWidth="1"/>
    <col min="59" max="63" width="1.625" style="1" hidden="1" customWidth="1"/>
    <col min="64" max="64" width="12.875" style="1" hidden="1" customWidth="1"/>
    <col min="65" max="65" width="5.125" style="1" hidden="1" customWidth="1"/>
    <col min="66" max="66" width="2.5" style="1" hidden="1" customWidth="1"/>
    <col min="67" max="67" width="3.375" style="1" hidden="1" customWidth="1"/>
    <col min="68" max="68" width="10.125" style="1" hidden="1" customWidth="1"/>
    <col min="69" max="106" width="1.625" style="1" hidden="1" customWidth="1"/>
    <col min="107" max="16384" width="8.625" style="1" hidden="1"/>
  </cols>
  <sheetData>
    <row r="1" spans="2:47" ht="31.15" customHeight="1" x14ac:dyDescent="0.4"/>
    <row r="2" spans="2:47" ht="9.9499999999999993" customHeight="1" x14ac:dyDescent="0.4">
      <c r="B2" s="291" t="s">
        <v>19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292" t="str">
        <f>"ver."&amp;初期設定!E22</f>
        <v>ver.10.0</v>
      </c>
      <c r="AQ2" s="292"/>
      <c r="AR2" s="292"/>
      <c r="AS2" s="292"/>
      <c r="AT2" s="292"/>
      <c r="AU2" s="293"/>
    </row>
    <row r="3" spans="2:47" ht="9.9499999999999993" customHeight="1" x14ac:dyDescent="0.4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292"/>
      <c r="AQ3" s="292"/>
      <c r="AR3" s="292"/>
      <c r="AS3" s="292"/>
      <c r="AT3" s="292"/>
      <c r="AU3" s="293"/>
    </row>
    <row r="4" spans="2:47" ht="9.9499999999999993" customHeight="1" thickBot="1" x14ac:dyDescent="0.45">
      <c r="B4" s="1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9"/>
    </row>
    <row r="5" spans="2:47" ht="9.9499999999999993" customHeight="1" x14ac:dyDescent="0.4">
      <c r="B5" s="12"/>
      <c r="C5" s="302" t="s">
        <v>0</v>
      </c>
      <c r="D5" s="302"/>
      <c r="E5" s="302"/>
      <c r="F5" s="302"/>
      <c r="G5" s="302"/>
      <c r="H5" s="263"/>
      <c r="I5" s="280"/>
      <c r="J5" s="280"/>
      <c r="K5" s="280"/>
      <c r="L5" s="280"/>
      <c r="M5" s="305"/>
      <c r="N5" s="304"/>
      <c r="O5" s="30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9"/>
    </row>
    <row r="6" spans="2:47" ht="9.9499999999999993" customHeight="1" thickBot="1" x14ac:dyDescent="0.45">
      <c r="B6" s="12"/>
      <c r="C6" s="302"/>
      <c r="D6" s="302"/>
      <c r="E6" s="302"/>
      <c r="F6" s="302"/>
      <c r="G6" s="302"/>
      <c r="H6" s="265"/>
      <c r="I6" s="281"/>
      <c r="J6" s="281"/>
      <c r="K6" s="281"/>
      <c r="L6" s="281"/>
      <c r="M6" s="306"/>
      <c r="N6" s="304"/>
      <c r="O6" s="302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9"/>
    </row>
    <row r="7" spans="2:47" ht="20.100000000000001" customHeight="1" thickBot="1" x14ac:dyDescent="0.45">
      <c r="B7" s="1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9"/>
    </row>
    <row r="8" spans="2:47" ht="9.9499999999999993" customHeight="1" x14ac:dyDescent="0.4">
      <c r="B8" s="12"/>
      <c r="C8" s="294" t="s">
        <v>3</v>
      </c>
      <c r="D8" s="294"/>
      <c r="E8" s="294"/>
      <c r="F8" s="294"/>
      <c r="G8" s="294"/>
      <c r="H8" s="334"/>
      <c r="I8" s="335"/>
      <c r="J8" s="335"/>
      <c r="K8" s="335"/>
      <c r="L8" s="335"/>
      <c r="M8" s="335"/>
      <c r="N8" s="335"/>
      <c r="O8" s="335"/>
      <c r="P8" s="335"/>
      <c r="Q8" s="335"/>
      <c r="R8" s="336"/>
      <c r="S8" s="302" t="s">
        <v>2</v>
      </c>
      <c r="T8" s="302"/>
      <c r="U8" s="302"/>
      <c r="V8" s="302"/>
      <c r="W8" s="302"/>
      <c r="X8" s="302"/>
      <c r="Y8" s="6"/>
      <c r="Z8" s="294" t="s">
        <v>3</v>
      </c>
      <c r="AA8" s="294"/>
      <c r="AB8" s="294"/>
      <c r="AC8" s="294"/>
      <c r="AD8" s="294"/>
      <c r="AE8" s="337"/>
      <c r="AF8" s="338"/>
      <c r="AG8" s="338"/>
      <c r="AH8" s="338"/>
      <c r="AI8" s="338"/>
      <c r="AJ8" s="338"/>
      <c r="AK8" s="338"/>
      <c r="AL8" s="338"/>
      <c r="AM8" s="338"/>
      <c r="AN8" s="338"/>
      <c r="AO8" s="339"/>
      <c r="AP8" s="6"/>
      <c r="AQ8" s="6"/>
      <c r="AR8" s="6"/>
      <c r="AS8" s="6"/>
      <c r="AT8" s="6"/>
      <c r="AU8" s="9"/>
    </row>
    <row r="9" spans="2:47" ht="9.9499999999999993" customHeight="1" x14ac:dyDescent="0.4">
      <c r="B9" s="12"/>
      <c r="C9" s="302" t="s">
        <v>1</v>
      </c>
      <c r="D9" s="302"/>
      <c r="E9" s="302"/>
      <c r="F9" s="302"/>
      <c r="G9" s="302"/>
      <c r="H9" s="328"/>
      <c r="I9" s="329"/>
      <c r="J9" s="329"/>
      <c r="K9" s="329"/>
      <c r="L9" s="329"/>
      <c r="M9" s="329"/>
      <c r="N9" s="329"/>
      <c r="O9" s="329"/>
      <c r="P9" s="329"/>
      <c r="Q9" s="329"/>
      <c r="R9" s="330"/>
      <c r="S9" s="302"/>
      <c r="T9" s="302"/>
      <c r="U9" s="302"/>
      <c r="V9" s="302"/>
      <c r="W9" s="302"/>
      <c r="X9" s="302"/>
      <c r="Y9" s="6"/>
      <c r="Z9" s="302" t="s">
        <v>4</v>
      </c>
      <c r="AA9" s="302"/>
      <c r="AB9" s="302"/>
      <c r="AC9" s="302"/>
      <c r="AD9" s="302"/>
      <c r="AE9" s="324"/>
      <c r="AF9" s="325"/>
      <c r="AG9" s="325"/>
      <c r="AH9" s="325"/>
      <c r="AI9" s="325"/>
      <c r="AJ9" s="325"/>
      <c r="AK9" s="325"/>
      <c r="AL9" s="325"/>
      <c r="AM9" s="325"/>
      <c r="AN9" s="325"/>
      <c r="AO9" s="326"/>
      <c r="AP9" s="6"/>
      <c r="AQ9" s="6"/>
      <c r="AR9" s="6"/>
      <c r="AS9" s="6"/>
      <c r="AT9" s="6"/>
      <c r="AU9" s="9"/>
    </row>
    <row r="10" spans="2:47" ht="9.9499999999999993" customHeight="1" thickBot="1" x14ac:dyDescent="0.45">
      <c r="B10" s="12"/>
      <c r="C10" s="302"/>
      <c r="D10" s="302"/>
      <c r="E10" s="302"/>
      <c r="F10" s="302"/>
      <c r="G10" s="302"/>
      <c r="H10" s="331"/>
      <c r="I10" s="332"/>
      <c r="J10" s="332"/>
      <c r="K10" s="332"/>
      <c r="L10" s="332"/>
      <c r="M10" s="332"/>
      <c r="N10" s="332"/>
      <c r="O10" s="332"/>
      <c r="P10" s="332"/>
      <c r="Q10" s="332"/>
      <c r="R10" s="333"/>
      <c r="S10" s="302"/>
      <c r="T10" s="302"/>
      <c r="U10" s="302"/>
      <c r="V10" s="302"/>
      <c r="W10" s="302"/>
      <c r="X10" s="302"/>
      <c r="Y10" s="6"/>
      <c r="Z10" s="302"/>
      <c r="AA10" s="302"/>
      <c r="AB10" s="302"/>
      <c r="AC10" s="302"/>
      <c r="AD10" s="302"/>
      <c r="AE10" s="265"/>
      <c r="AF10" s="281"/>
      <c r="AG10" s="281"/>
      <c r="AH10" s="281"/>
      <c r="AI10" s="281"/>
      <c r="AJ10" s="281"/>
      <c r="AK10" s="281"/>
      <c r="AL10" s="281"/>
      <c r="AM10" s="281"/>
      <c r="AN10" s="281"/>
      <c r="AO10" s="306"/>
      <c r="AP10" s="6"/>
      <c r="AQ10" s="6"/>
      <c r="AR10" s="6"/>
      <c r="AS10" s="6"/>
      <c r="AT10" s="6"/>
      <c r="AU10" s="9"/>
    </row>
    <row r="11" spans="2:47" ht="6" customHeight="1" thickBot="1" x14ac:dyDescent="0.45"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9"/>
    </row>
    <row r="12" spans="2:47" ht="9.9499999999999993" customHeight="1" x14ac:dyDescent="0.4">
      <c r="B12" s="12"/>
      <c r="C12" s="302" t="s">
        <v>5</v>
      </c>
      <c r="D12" s="302"/>
      <c r="E12" s="302"/>
      <c r="F12" s="302"/>
      <c r="G12" s="302"/>
      <c r="H12" s="6"/>
      <c r="I12" s="302" t="s">
        <v>7</v>
      </c>
      <c r="J12" s="302"/>
      <c r="K12" s="263"/>
      <c r="L12" s="280"/>
      <c r="M12" s="280"/>
      <c r="N12" s="280"/>
      <c r="O12" s="280"/>
      <c r="P12" s="280"/>
      <c r="Q12" s="280"/>
      <c r="R12" s="280"/>
      <c r="S12" s="280"/>
      <c r="T12" s="30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9"/>
    </row>
    <row r="13" spans="2:47" ht="9.9499999999999993" customHeight="1" thickBot="1" x14ac:dyDescent="0.45">
      <c r="B13" s="12"/>
      <c r="C13" s="302"/>
      <c r="D13" s="302"/>
      <c r="E13" s="302"/>
      <c r="F13" s="302"/>
      <c r="G13" s="302"/>
      <c r="H13" s="7"/>
      <c r="I13" s="302"/>
      <c r="J13" s="302"/>
      <c r="K13" s="324"/>
      <c r="L13" s="325"/>
      <c r="M13" s="325"/>
      <c r="N13" s="325"/>
      <c r="O13" s="325"/>
      <c r="P13" s="325"/>
      <c r="Q13" s="325"/>
      <c r="R13" s="325"/>
      <c r="S13" s="325"/>
      <c r="T13" s="326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6"/>
      <c r="AU13" s="9"/>
    </row>
    <row r="14" spans="2:47" ht="9.9499999999999993" customHeight="1" x14ac:dyDescent="0.4">
      <c r="B14" s="12"/>
      <c r="C14" s="302"/>
      <c r="D14" s="302"/>
      <c r="E14" s="302"/>
      <c r="F14" s="302"/>
      <c r="G14" s="302"/>
      <c r="H14" s="302" t="s">
        <v>6</v>
      </c>
      <c r="I14" s="302"/>
      <c r="J14" s="302"/>
      <c r="K14" s="285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340"/>
      <c r="AT14" s="6"/>
      <c r="AU14" s="9"/>
    </row>
    <row r="15" spans="2:47" ht="9.9499999999999993" customHeight="1" thickBot="1" x14ac:dyDescent="0.45">
      <c r="B15" s="12"/>
      <c r="C15" s="302"/>
      <c r="D15" s="302"/>
      <c r="E15" s="302"/>
      <c r="F15" s="302"/>
      <c r="G15" s="302"/>
      <c r="H15" s="302"/>
      <c r="I15" s="302"/>
      <c r="J15" s="302"/>
      <c r="K15" s="288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341"/>
      <c r="AT15" s="6"/>
      <c r="AU15" s="9"/>
    </row>
    <row r="16" spans="2:47" ht="6" customHeight="1" thickBot="1" x14ac:dyDescent="0.45">
      <c r="B16" s="12"/>
      <c r="C16" s="6"/>
      <c r="D16" s="6"/>
      <c r="E16" s="6"/>
      <c r="F16" s="6"/>
      <c r="G16" s="6"/>
      <c r="H16" s="7"/>
      <c r="I16" s="7"/>
      <c r="J16" s="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6"/>
      <c r="AU16" s="9"/>
    </row>
    <row r="17" spans="2:47" ht="9.9499999999999993" customHeight="1" x14ac:dyDescent="0.4">
      <c r="B17" s="12"/>
      <c r="C17" s="6"/>
      <c r="D17" s="6"/>
      <c r="E17" s="6"/>
      <c r="F17" s="6"/>
      <c r="G17" s="6"/>
      <c r="H17" s="302" t="s">
        <v>8</v>
      </c>
      <c r="I17" s="302"/>
      <c r="J17" s="302"/>
      <c r="K17" s="276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97"/>
      <c r="AA17" s="302" t="s">
        <v>9</v>
      </c>
      <c r="AB17" s="302"/>
      <c r="AC17" s="302"/>
      <c r="AD17" s="276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97"/>
      <c r="AT17" s="6"/>
      <c r="AU17" s="9"/>
    </row>
    <row r="18" spans="2:47" ht="9.9499999999999993" customHeight="1" thickBot="1" x14ac:dyDescent="0.45">
      <c r="B18" s="12"/>
      <c r="C18" s="6"/>
      <c r="D18" s="6"/>
      <c r="E18" s="6"/>
      <c r="F18" s="6"/>
      <c r="G18" s="6"/>
      <c r="H18" s="302"/>
      <c r="I18" s="302"/>
      <c r="J18" s="302"/>
      <c r="K18" s="298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300"/>
      <c r="AA18" s="302"/>
      <c r="AB18" s="302"/>
      <c r="AC18" s="302"/>
      <c r="AD18" s="298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300"/>
      <c r="AT18" s="6"/>
      <c r="AU18" s="9"/>
    </row>
    <row r="19" spans="2:47" ht="6" customHeight="1" thickBot="1" x14ac:dyDescent="0.45">
      <c r="B19" s="12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6"/>
      <c r="AU19" s="9"/>
    </row>
    <row r="20" spans="2:47" ht="9.9499999999999993" customHeight="1" x14ac:dyDescent="0.4">
      <c r="B20" s="12"/>
      <c r="C20" s="6"/>
      <c r="D20" s="6"/>
      <c r="E20" s="6"/>
      <c r="F20" s="6"/>
      <c r="G20" s="6"/>
      <c r="H20" s="302" t="s">
        <v>10</v>
      </c>
      <c r="I20" s="302"/>
      <c r="J20" s="302"/>
      <c r="K20" s="276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97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9"/>
    </row>
    <row r="21" spans="2:47" ht="9.9499999999999993" customHeight="1" thickBot="1" x14ac:dyDescent="0.45">
      <c r="B21" s="12"/>
      <c r="C21" s="6"/>
      <c r="D21" s="6"/>
      <c r="E21" s="6"/>
      <c r="F21" s="6"/>
      <c r="G21" s="6"/>
      <c r="H21" s="302"/>
      <c r="I21" s="302"/>
      <c r="J21" s="302"/>
      <c r="K21" s="298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300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9"/>
    </row>
    <row r="22" spans="2:47" ht="6" customHeight="1" thickBot="1" x14ac:dyDescent="0.45">
      <c r="B22" s="12"/>
      <c r="C22" s="6"/>
      <c r="D22" s="6"/>
      <c r="E22" s="6"/>
      <c r="F22" s="6"/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9"/>
    </row>
    <row r="23" spans="2:47" ht="9.9499999999999993" customHeight="1" x14ac:dyDescent="0.4">
      <c r="B23" s="12"/>
      <c r="C23" s="6"/>
      <c r="D23" s="6"/>
      <c r="E23" s="6"/>
      <c r="F23" s="6"/>
      <c r="G23" s="6"/>
      <c r="H23" s="302" t="s">
        <v>11</v>
      </c>
      <c r="I23" s="302"/>
      <c r="J23" s="302"/>
      <c r="K23" s="263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305"/>
      <c r="Z23" s="302" t="s">
        <v>12</v>
      </c>
      <c r="AA23" s="302"/>
      <c r="AB23" s="263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305"/>
      <c r="AT23" s="6"/>
      <c r="AU23" s="9"/>
    </row>
    <row r="24" spans="2:47" ht="9.9499999999999993" customHeight="1" thickBot="1" x14ac:dyDescent="0.45">
      <c r="B24" s="12"/>
      <c r="C24" s="6"/>
      <c r="D24" s="6"/>
      <c r="E24" s="6"/>
      <c r="F24" s="6"/>
      <c r="G24" s="6"/>
      <c r="H24" s="302"/>
      <c r="I24" s="302"/>
      <c r="J24" s="302"/>
      <c r="K24" s="265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306"/>
      <c r="Z24" s="302"/>
      <c r="AA24" s="302"/>
      <c r="AB24" s="265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306"/>
      <c r="AT24" s="6"/>
      <c r="AU24" s="9"/>
    </row>
    <row r="25" spans="2:47" ht="7.15" customHeight="1" thickBot="1" x14ac:dyDescent="0.45"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9"/>
    </row>
    <row r="26" spans="2:47" ht="9.9499999999999993" customHeight="1" x14ac:dyDescent="0.4">
      <c r="B26" s="12"/>
      <c r="C26" s="6"/>
      <c r="D26" s="302" t="s">
        <v>14</v>
      </c>
      <c r="E26" s="302"/>
      <c r="F26" s="302"/>
      <c r="G26" s="302"/>
      <c r="H26" s="323" t="s">
        <v>15</v>
      </c>
      <c r="I26" s="323"/>
      <c r="J26" s="323"/>
      <c r="K26" s="6"/>
      <c r="L26" s="263"/>
      <c r="M26" s="280"/>
      <c r="N26" s="6"/>
      <c r="O26" s="322" t="s">
        <v>16</v>
      </c>
      <c r="P26" s="322"/>
      <c r="Q26" s="322"/>
      <c r="R26" s="322"/>
      <c r="S26" s="6"/>
      <c r="T26" s="6"/>
      <c r="U26" s="323" t="s">
        <v>17</v>
      </c>
      <c r="V26" s="323"/>
      <c r="W26" s="323"/>
      <c r="X26" s="6"/>
      <c r="Y26" s="263"/>
      <c r="Z26" s="280"/>
      <c r="AA26" s="6"/>
      <c r="AB26" s="322" t="s">
        <v>16</v>
      </c>
      <c r="AC26" s="322"/>
      <c r="AD26" s="322"/>
      <c r="AE26" s="322"/>
      <c r="AF26" s="6"/>
      <c r="AG26" s="6"/>
      <c r="AH26" s="6"/>
      <c r="AI26" s="302" t="s">
        <v>18</v>
      </c>
      <c r="AJ26" s="302"/>
      <c r="AK26" s="6"/>
      <c r="AL26" s="303">
        <f>SUM(L26,Y26)</f>
        <v>0</v>
      </c>
      <c r="AM26" s="303"/>
      <c r="AN26" s="303"/>
      <c r="AO26" s="303"/>
      <c r="AP26" s="303"/>
      <c r="AQ26" s="303"/>
      <c r="AR26" s="303"/>
      <c r="AS26" s="6"/>
      <c r="AT26" s="6"/>
      <c r="AU26" s="9"/>
    </row>
    <row r="27" spans="2:47" ht="9.9499999999999993" customHeight="1" thickBot="1" x14ac:dyDescent="0.45">
      <c r="B27" s="12"/>
      <c r="C27" s="6"/>
      <c r="D27" s="302"/>
      <c r="E27" s="302"/>
      <c r="F27" s="302"/>
      <c r="G27" s="302"/>
      <c r="H27" s="323"/>
      <c r="I27" s="323"/>
      <c r="J27" s="323"/>
      <c r="K27" s="6"/>
      <c r="L27" s="265"/>
      <c r="M27" s="281"/>
      <c r="N27" s="6"/>
      <c r="O27" s="322"/>
      <c r="P27" s="322"/>
      <c r="Q27" s="322"/>
      <c r="R27" s="322"/>
      <c r="S27" s="6"/>
      <c r="T27" s="6"/>
      <c r="U27" s="323"/>
      <c r="V27" s="323"/>
      <c r="W27" s="323"/>
      <c r="X27" s="6"/>
      <c r="Y27" s="265"/>
      <c r="Z27" s="281"/>
      <c r="AA27" s="6"/>
      <c r="AB27" s="322"/>
      <c r="AC27" s="322"/>
      <c r="AD27" s="322"/>
      <c r="AE27" s="322"/>
      <c r="AF27" s="6"/>
      <c r="AG27" s="6"/>
      <c r="AH27" s="6"/>
      <c r="AI27" s="302"/>
      <c r="AJ27" s="302"/>
      <c r="AK27" s="6"/>
      <c r="AL27" s="303"/>
      <c r="AM27" s="303"/>
      <c r="AN27" s="303"/>
      <c r="AO27" s="303"/>
      <c r="AP27" s="303"/>
      <c r="AQ27" s="303"/>
      <c r="AR27" s="303"/>
      <c r="AS27" s="6"/>
      <c r="AT27" s="6"/>
      <c r="AU27" s="9"/>
    </row>
    <row r="28" spans="2:47" ht="6.4" customHeight="1" x14ac:dyDescent="0.4">
      <c r="B28" s="12"/>
      <c r="C28" s="6"/>
      <c r="D28" s="6"/>
      <c r="E28" s="6"/>
      <c r="F28" s="6"/>
      <c r="G28" s="6"/>
      <c r="H28" s="6"/>
      <c r="I28" s="6"/>
      <c r="J28" s="6"/>
      <c r="K28" s="6"/>
      <c r="L28" s="327" t="str">
        <f>IF(L26="","チーム数を入力してください",IF(COUNTA(男!K3,男!K18)&lt;&gt;学校設定!L26,"※チーム数が合いません",""))</f>
        <v>チーム数を入力してください</v>
      </c>
      <c r="M28" s="327"/>
      <c r="N28" s="327"/>
      <c r="O28" s="327"/>
      <c r="P28" s="327"/>
      <c r="Q28" s="327"/>
      <c r="R28" s="327"/>
      <c r="S28" s="327"/>
      <c r="T28" s="327"/>
      <c r="U28" s="92"/>
      <c r="V28" s="92"/>
      <c r="W28" s="92"/>
      <c r="X28" s="92"/>
      <c r="Y28" s="327" t="str">
        <f>IF(Y26="","チーム数を入力してください",IF(COUNTA(女!K3,女!K18)&lt;&gt;学校設定!Y26,"※チーム数が合いません",""))</f>
        <v>チーム数を入力してください</v>
      </c>
      <c r="Z28" s="327"/>
      <c r="AA28" s="327"/>
      <c r="AB28" s="327"/>
      <c r="AC28" s="327"/>
      <c r="AD28" s="327"/>
      <c r="AE28" s="327"/>
      <c r="AF28" s="327"/>
      <c r="AG28" s="327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9"/>
    </row>
    <row r="29" spans="2:47" ht="18.399999999999999" customHeight="1" thickBot="1" x14ac:dyDescent="0.45">
      <c r="B29" s="12"/>
      <c r="C29" s="6"/>
      <c r="D29" s="6"/>
      <c r="E29" s="6"/>
      <c r="F29" s="6"/>
      <c r="G29" s="6"/>
      <c r="H29" s="6"/>
      <c r="I29" s="6"/>
      <c r="J29" s="6"/>
      <c r="K29" s="6"/>
      <c r="L29" s="327"/>
      <c r="M29" s="327"/>
      <c r="N29" s="327"/>
      <c r="O29" s="327"/>
      <c r="P29" s="327"/>
      <c r="Q29" s="327"/>
      <c r="R29" s="327"/>
      <c r="S29" s="327"/>
      <c r="T29" s="327"/>
      <c r="U29" s="92"/>
      <c r="V29" s="92"/>
      <c r="W29" s="92"/>
      <c r="X29" s="92"/>
      <c r="Y29" s="327"/>
      <c r="Z29" s="327"/>
      <c r="AA29" s="327"/>
      <c r="AB29" s="327"/>
      <c r="AC29" s="327"/>
      <c r="AD29" s="327"/>
      <c r="AE29" s="327"/>
      <c r="AF29" s="327"/>
      <c r="AG29" s="327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9"/>
    </row>
    <row r="30" spans="2:47" ht="17.850000000000001" customHeight="1" thickBot="1" x14ac:dyDescent="0.45">
      <c r="B30" s="1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 t="str">
        <f>DBCS(初期設定!Q13&amp;"月"&amp;初期設定!U13&amp;"日の錬成会")</f>
        <v>１２月２５日の錬成会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319" t="s">
        <v>435</v>
      </c>
      <c r="AF30" s="320"/>
      <c r="AG30" s="320"/>
      <c r="AH30" s="320"/>
      <c r="AI30" s="320"/>
      <c r="AJ30" s="320"/>
      <c r="AK30" s="320"/>
      <c r="AL30" s="320"/>
      <c r="AM30" s="321"/>
      <c r="AN30" s="6"/>
      <c r="AO30" s="6"/>
      <c r="AP30" s="6"/>
      <c r="AQ30" s="6"/>
      <c r="AR30" s="6"/>
      <c r="AS30" s="6"/>
      <c r="AT30" s="6"/>
      <c r="AU30" s="9"/>
    </row>
    <row r="31" spans="2:47" ht="5.45" customHeight="1" thickBot="1" x14ac:dyDescent="0.45">
      <c r="B31" s="1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21"/>
      <c r="AF31" s="121"/>
      <c r="AG31" s="121"/>
      <c r="AH31" s="121"/>
      <c r="AI31" s="121"/>
      <c r="AJ31" s="121"/>
      <c r="AK31" s="121"/>
      <c r="AL31" s="121"/>
      <c r="AM31" s="121"/>
      <c r="AN31" s="6"/>
      <c r="AO31" s="6"/>
      <c r="AP31" s="6"/>
      <c r="AQ31" s="6"/>
      <c r="AR31" s="6"/>
      <c r="AS31" s="6"/>
      <c r="AT31" s="6"/>
      <c r="AU31" s="9"/>
    </row>
    <row r="32" spans="2:47" ht="17.850000000000001" customHeight="1" thickBot="1" x14ac:dyDescent="0.45">
      <c r="B32" s="1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 t="str">
        <f>DBCS(初期設定!Q13&amp;"月"&amp;初期設定!U13+1&amp;"日の大会")</f>
        <v>１２月２６日の大会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319" t="s">
        <v>435</v>
      </c>
      <c r="AF32" s="320"/>
      <c r="AG32" s="320"/>
      <c r="AH32" s="320"/>
      <c r="AI32" s="320"/>
      <c r="AJ32" s="320"/>
      <c r="AK32" s="320"/>
      <c r="AL32" s="320"/>
      <c r="AM32" s="321"/>
      <c r="AN32" s="6"/>
      <c r="AO32" s="6"/>
      <c r="AP32" s="6"/>
      <c r="AQ32" s="6"/>
      <c r="AR32" s="6"/>
      <c r="AS32" s="6"/>
      <c r="AT32" s="6"/>
      <c r="AU32" s="9"/>
    </row>
    <row r="33" spans="2:53" ht="5.45" customHeight="1" thickBot="1" x14ac:dyDescent="0.45">
      <c r="B33" s="1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21"/>
      <c r="AF33" s="121"/>
      <c r="AG33" s="121"/>
      <c r="AH33" s="121"/>
      <c r="AI33" s="121"/>
      <c r="AJ33" s="121"/>
      <c r="AK33" s="121"/>
      <c r="AL33" s="121"/>
      <c r="AM33" s="121"/>
      <c r="AN33" s="6"/>
      <c r="AO33" s="6"/>
      <c r="AP33" s="6"/>
      <c r="AQ33" s="6"/>
      <c r="AR33" s="6"/>
      <c r="AS33" s="6"/>
      <c r="AT33" s="6"/>
      <c r="AU33" s="9"/>
    </row>
    <row r="34" spans="2:53" ht="17.850000000000001" customHeight="1" thickBot="1" x14ac:dyDescent="0.45">
      <c r="B34" s="1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 t="str">
        <f>DBCS(初期設定!Q13&amp;"月"&amp;初期設定!U13+2&amp;"日の錬成会")</f>
        <v>１２月２７日の錬成会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319" t="s">
        <v>435</v>
      </c>
      <c r="AF34" s="320"/>
      <c r="AG34" s="320"/>
      <c r="AH34" s="320"/>
      <c r="AI34" s="320"/>
      <c r="AJ34" s="320"/>
      <c r="AK34" s="320"/>
      <c r="AL34" s="320"/>
      <c r="AM34" s="321"/>
      <c r="AN34" s="6"/>
      <c r="AO34" s="6"/>
      <c r="AP34" s="6"/>
      <c r="AQ34" s="6"/>
      <c r="AR34" s="6"/>
      <c r="AS34" s="6"/>
      <c r="AT34" s="6"/>
      <c r="AU34" s="9"/>
    </row>
    <row r="35" spans="2:53" ht="5.45" customHeight="1" thickBot="1" x14ac:dyDescent="0.45">
      <c r="B35" s="1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121"/>
      <c r="AF35" s="121"/>
      <c r="AG35" s="121"/>
      <c r="AH35" s="121"/>
      <c r="AI35" s="121"/>
      <c r="AJ35" s="121"/>
      <c r="AK35" s="121"/>
      <c r="AL35" s="121"/>
      <c r="AM35" s="121"/>
      <c r="AN35" s="6"/>
      <c r="AO35" s="6"/>
      <c r="AP35" s="6"/>
      <c r="AQ35" s="6"/>
      <c r="AR35" s="6"/>
      <c r="AS35" s="6"/>
      <c r="AT35" s="6"/>
      <c r="AU35" s="9"/>
    </row>
    <row r="36" spans="2:53" ht="17.850000000000001" customHeight="1" thickBot="1" x14ac:dyDescent="0.45">
      <c r="B36" s="1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 t="str">
        <f>DBCS(初期設定!Q13&amp;"月"&amp;初期設定!U13+3&amp;"日の錬成会")</f>
        <v>１２月２８日の錬成会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319" t="s">
        <v>435</v>
      </c>
      <c r="AF36" s="320"/>
      <c r="AG36" s="320"/>
      <c r="AH36" s="320"/>
      <c r="AI36" s="320"/>
      <c r="AJ36" s="320"/>
      <c r="AK36" s="320"/>
      <c r="AL36" s="320"/>
      <c r="AM36" s="321"/>
      <c r="AN36" s="6"/>
      <c r="AO36" s="6"/>
      <c r="AP36" s="6"/>
      <c r="AQ36" s="6"/>
      <c r="AR36" s="6"/>
      <c r="AS36" s="6"/>
      <c r="AT36" s="6"/>
      <c r="AU36" s="9"/>
    </row>
    <row r="37" spans="2:53" ht="11.65" customHeight="1" x14ac:dyDescent="0.4">
      <c r="B37" s="1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9"/>
    </row>
    <row r="38" spans="2:53" ht="9.9499999999999993" customHeight="1" x14ac:dyDescent="0.4">
      <c r="B38" s="1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9"/>
    </row>
    <row r="39" spans="2:53" ht="9.9499999999999993" customHeight="1" x14ac:dyDescent="0.4">
      <c r="B39" s="12"/>
      <c r="C39" s="6"/>
      <c r="D39" s="6"/>
      <c r="E39" s="6"/>
      <c r="F39" s="6"/>
      <c r="G39" s="6"/>
      <c r="H39" s="274" t="s">
        <v>237</v>
      </c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37"/>
      <c r="U39" s="294" t="s">
        <v>196</v>
      </c>
      <c r="V39" s="294"/>
      <c r="W39" s="294"/>
      <c r="X39" s="294" t="s">
        <v>195</v>
      </c>
      <c r="Y39" s="294"/>
      <c r="Z39" s="294"/>
      <c r="AA39" s="294"/>
      <c r="AB39" s="294"/>
      <c r="AC39" s="294" t="s">
        <v>239</v>
      </c>
      <c r="AD39" s="294"/>
      <c r="AE39" s="294"/>
      <c r="AF39" s="6"/>
      <c r="AG39" s="294" t="s">
        <v>226</v>
      </c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6"/>
      <c r="AT39" s="6"/>
      <c r="AU39" s="9"/>
    </row>
    <row r="40" spans="2:53" ht="14.1" customHeight="1" thickBot="1" x14ac:dyDescent="0.45">
      <c r="B40" s="12"/>
      <c r="C40" s="6"/>
      <c r="D40" s="6"/>
      <c r="E40" s="6"/>
      <c r="F40" s="6"/>
      <c r="G40" s="6"/>
      <c r="H40" s="301" t="s">
        <v>235</v>
      </c>
      <c r="I40" s="301"/>
      <c r="J40" s="301"/>
      <c r="K40" s="301"/>
      <c r="L40" s="301"/>
      <c r="M40" s="301"/>
      <c r="N40" s="301" t="s">
        <v>236</v>
      </c>
      <c r="O40" s="301"/>
      <c r="P40" s="301"/>
      <c r="Q40" s="301"/>
      <c r="R40" s="301"/>
      <c r="S40" s="301"/>
      <c r="T40" s="6"/>
      <c r="U40" s="295"/>
      <c r="V40" s="295"/>
      <c r="W40" s="295"/>
      <c r="X40" s="294"/>
      <c r="Y40" s="294"/>
      <c r="Z40" s="294"/>
      <c r="AA40" s="294"/>
      <c r="AB40" s="294"/>
      <c r="AC40" s="296"/>
      <c r="AD40" s="296"/>
      <c r="AE40" s="296"/>
      <c r="AF40" s="6"/>
      <c r="AG40" s="294" t="s">
        <v>238</v>
      </c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6"/>
      <c r="AT40" s="6"/>
      <c r="AU40" s="9"/>
    </row>
    <row r="41" spans="2:53" ht="9.9499999999999993" customHeight="1" x14ac:dyDescent="0.15">
      <c r="B41" s="12"/>
      <c r="C41" s="6"/>
      <c r="D41" s="6"/>
      <c r="E41" s="302" t="s">
        <v>197</v>
      </c>
      <c r="F41" s="302"/>
      <c r="G41" s="6"/>
      <c r="H41" s="307"/>
      <c r="I41" s="308"/>
      <c r="J41" s="308"/>
      <c r="K41" s="308"/>
      <c r="L41" s="308"/>
      <c r="M41" s="309"/>
      <c r="N41" s="307"/>
      <c r="O41" s="308"/>
      <c r="P41" s="308"/>
      <c r="Q41" s="308"/>
      <c r="R41" s="308"/>
      <c r="S41" s="309"/>
      <c r="T41" s="41"/>
      <c r="U41" s="263"/>
      <c r="V41" s="280"/>
      <c r="W41" s="305"/>
      <c r="X41" s="41"/>
      <c r="Y41" s="263"/>
      <c r="Z41" s="280"/>
      <c r="AA41" s="305"/>
      <c r="AB41" s="6"/>
      <c r="AC41" s="307"/>
      <c r="AD41" s="308"/>
      <c r="AE41" s="309"/>
      <c r="AF41" s="6"/>
      <c r="AG41" s="313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5"/>
      <c r="AS41" s="6"/>
      <c r="AT41" s="6"/>
      <c r="AU41" s="9"/>
      <c r="AW41" s="1" t="str">
        <f>IF(LEN(TRIM(H41))=1,TRIM(H41)&amp;"　　",IF(LEN(TRIM(H41))=2,LEFT(H41,1)&amp;"　"&amp;RIGHT(H41,1),TRIM(H41)))&amp;"　"&amp;IF(LEN(TRIM(N41))=1,"　　"&amp;TRIM(N41),IF(LEN(TRIM(N41))=2,LEFT(N41,1)&amp;"　"&amp;RIGHT(N41,1),TRIM(N41)))</f>
        <v>　</v>
      </c>
      <c r="AX41" s="1">
        <f>U41</f>
        <v>0</v>
      </c>
      <c r="AY41" s="1">
        <f>Y41</f>
        <v>0</v>
      </c>
      <c r="AZ41" s="1">
        <f>AC41</f>
        <v>0</v>
      </c>
      <c r="BA41" s="42">
        <f>AG41</f>
        <v>0</v>
      </c>
    </row>
    <row r="42" spans="2:53" ht="9.9499999999999993" customHeight="1" thickBot="1" x14ac:dyDescent="0.2">
      <c r="B42" s="12"/>
      <c r="C42" s="6"/>
      <c r="D42" s="6"/>
      <c r="E42" s="302"/>
      <c r="F42" s="302"/>
      <c r="G42" s="6"/>
      <c r="H42" s="310"/>
      <c r="I42" s="311"/>
      <c r="J42" s="311"/>
      <c r="K42" s="311"/>
      <c r="L42" s="311"/>
      <c r="M42" s="312"/>
      <c r="N42" s="310"/>
      <c r="O42" s="311"/>
      <c r="P42" s="311"/>
      <c r="Q42" s="311"/>
      <c r="R42" s="311"/>
      <c r="S42" s="312"/>
      <c r="T42" s="41"/>
      <c r="U42" s="265"/>
      <c r="V42" s="281"/>
      <c r="W42" s="306"/>
      <c r="X42" s="41"/>
      <c r="Y42" s="265"/>
      <c r="Z42" s="281"/>
      <c r="AA42" s="306"/>
      <c r="AB42" s="6"/>
      <c r="AC42" s="310"/>
      <c r="AD42" s="311"/>
      <c r="AE42" s="312"/>
      <c r="AF42" s="6"/>
      <c r="AG42" s="316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8"/>
      <c r="AS42" s="6"/>
      <c r="AT42" s="6"/>
      <c r="AU42" s="9"/>
      <c r="AW42" s="1" t="str">
        <f>IF(LEN(TRIM(H44))=1,"　　"&amp;TRIM(H44),IF(LEN(TRIM(H44))=2,LEFT(H44,1)&amp;"　"&amp;RIGHT(H44,1),TRIM(H44)))&amp;"　"&amp;IF(LEN(TRIM(N44))=1,"　　"&amp;TRIM(N44),IF(LEN(TRIM(N44))=2,LEFT(N44,1)&amp;"　"&amp;RIGHT(N44,1),TRIM(N44)))</f>
        <v>　</v>
      </c>
      <c r="AX42" s="1">
        <f>U44</f>
        <v>0</v>
      </c>
      <c r="AY42" s="1">
        <f>Y44</f>
        <v>0</v>
      </c>
      <c r="AZ42" s="1">
        <f>AC44</f>
        <v>0</v>
      </c>
      <c r="BA42" s="42">
        <f>AG44</f>
        <v>0</v>
      </c>
    </row>
    <row r="43" spans="2:53" ht="6" customHeight="1" thickBot="1" x14ac:dyDescent="0.45">
      <c r="B43" s="1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9"/>
      <c r="AW43" s="1" t="str">
        <f>IF(LEN(TRIM(H47))=1,"　　"&amp;TRIM(H47),IF(LEN(TRIM(H47))=2,LEFT(H47,1)&amp;"　"&amp;RIGHT(H47,1),TRIM(H47))&amp;"　"&amp;IF(LEN(TRIM(N47))=1,"　　"&amp;TRIM(N47),IF(LEN(TRIM(N47))=2,LEFT(N47,1)&amp;"　"&amp;RIGHT(N47,1),TRIM(N47))))</f>
        <v>　</v>
      </c>
      <c r="AX43" s="1">
        <f>U47</f>
        <v>0</v>
      </c>
      <c r="AY43" s="1">
        <f>Y47</f>
        <v>0</v>
      </c>
      <c r="AZ43" s="1">
        <f>AC47</f>
        <v>0</v>
      </c>
      <c r="BA43" s="42">
        <f>AG47</f>
        <v>0</v>
      </c>
    </row>
    <row r="44" spans="2:53" ht="9.9499999999999993" customHeight="1" x14ac:dyDescent="0.15">
      <c r="B44" s="12"/>
      <c r="C44" s="6"/>
      <c r="D44" s="6"/>
      <c r="E44" s="302" t="s">
        <v>198</v>
      </c>
      <c r="F44" s="302"/>
      <c r="G44" s="6"/>
      <c r="H44" s="307"/>
      <c r="I44" s="308"/>
      <c r="J44" s="308"/>
      <c r="K44" s="308"/>
      <c r="L44" s="308"/>
      <c r="M44" s="309"/>
      <c r="N44" s="307"/>
      <c r="O44" s="308"/>
      <c r="P44" s="308"/>
      <c r="Q44" s="308"/>
      <c r="R44" s="308"/>
      <c r="S44" s="309"/>
      <c r="T44" s="41"/>
      <c r="U44" s="263"/>
      <c r="V44" s="280"/>
      <c r="W44" s="305"/>
      <c r="X44" s="41"/>
      <c r="Y44" s="263"/>
      <c r="Z44" s="280"/>
      <c r="AA44" s="305"/>
      <c r="AB44" s="6"/>
      <c r="AC44" s="307"/>
      <c r="AD44" s="308"/>
      <c r="AE44" s="309"/>
      <c r="AF44" s="6"/>
      <c r="AG44" s="313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5"/>
      <c r="AS44" s="6"/>
      <c r="AT44" s="6"/>
      <c r="AU44" s="9"/>
    </row>
    <row r="45" spans="2:53" ht="9.9499999999999993" customHeight="1" thickBot="1" x14ac:dyDescent="0.2">
      <c r="B45" s="12"/>
      <c r="C45" s="6"/>
      <c r="D45" s="6"/>
      <c r="E45" s="302"/>
      <c r="F45" s="302"/>
      <c r="G45" s="6"/>
      <c r="H45" s="310"/>
      <c r="I45" s="311"/>
      <c r="J45" s="311"/>
      <c r="K45" s="311"/>
      <c r="L45" s="311"/>
      <c r="M45" s="312"/>
      <c r="N45" s="310"/>
      <c r="O45" s="311"/>
      <c r="P45" s="311"/>
      <c r="Q45" s="311"/>
      <c r="R45" s="311"/>
      <c r="S45" s="312"/>
      <c r="T45" s="41"/>
      <c r="U45" s="265"/>
      <c r="V45" s="281"/>
      <c r="W45" s="306"/>
      <c r="X45" s="41"/>
      <c r="Y45" s="265"/>
      <c r="Z45" s="281"/>
      <c r="AA45" s="306"/>
      <c r="AB45" s="6"/>
      <c r="AC45" s="310"/>
      <c r="AD45" s="311"/>
      <c r="AE45" s="312"/>
      <c r="AF45" s="6"/>
      <c r="AG45" s="316"/>
      <c r="AH45" s="317"/>
      <c r="AI45" s="317"/>
      <c r="AJ45" s="317"/>
      <c r="AK45" s="317"/>
      <c r="AL45" s="317"/>
      <c r="AM45" s="317"/>
      <c r="AN45" s="317"/>
      <c r="AO45" s="317"/>
      <c r="AP45" s="317"/>
      <c r="AQ45" s="317"/>
      <c r="AR45" s="318"/>
      <c r="AS45" s="6"/>
      <c r="AT45" s="6"/>
      <c r="AU45" s="9"/>
      <c r="BA45" s="42"/>
    </row>
    <row r="46" spans="2:53" ht="6" customHeight="1" thickBot="1" x14ac:dyDescent="0.45">
      <c r="B46" s="1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9"/>
      <c r="BA46" s="42"/>
    </row>
    <row r="47" spans="2:53" ht="9.9499999999999993" customHeight="1" x14ac:dyDescent="0.15">
      <c r="B47" s="12"/>
      <c r="C47" s="6"/>
      <c r="D47" s="6"/>
      <c r="E47" s="302" t="s">
        <v>199</v>
      </c>
      <c r="F47" s="302"/>
      <c r="G47" s="6"/>
      <c r="H47" s="307"/>
      <c r="I47" s="308"/>
      <c r="J47" s="308"/>
      <c r="K47" s="308"/>
      <c r="L47" s="308"/>
      <c r="M47" s="309"/>
      <c r="N47" s="307"/>
      <c r="O47" s="308"/>
      <c r="P47" s="308"/>
      <c r="Q47" s="308"/>
      <c r="R47" s="308"/>
      <c r="S47" s="309"/>
      <c r="T47" s="41"/>
      <c r="U47" s="263"/>
      <c r="V47" s="280"/>
      <c r="W47" s="305"/>
      <c r="X47" s="41"/>
      <c r="Y47" s="263"/>
      <c r="Z47" s="280"/>
      <c r="AA47" s="305"/>
      <c r="AB47" s="6"/>
      <c r="AC47" s="307"/>
      <c r="AD47" s="308"/>
      <c r="AE47" s="309"/>
      <c r="AF47" s="6"/>
      <c r="AG47" s="313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5"/>
      <c r="AS47" s="6"/>
      <c r="AT47" s="6"/>
      <c r="AU47" s="9"/>
      <c r="BA47" s="42"/>
    </row>
    <row r="48" spans="2:53" ht="9.9499999999999993" customHeight="1" thickBot="1" x14ac:dyDescent="0.2">
      <c r="B48" s="12"/>
      <c r="C48" s="6"/>
      <c r="D48" s="6"/>
      <c r="E48" s="302"/>
      <c r="F48" s="302"/>
      <c r="G48" s="6"/>
      <c r="H48" s="310"/>
      <c r="I48" s="311"/>
      <c r="J48" s="311"/>
      <c r="K48" s="311"/>
      <c r="L48" s="311"/>
      <c r="M48" s="312"/>
      <c r="N48" s="310"/>
      <c r="O48" s="311"/>
      <c r="P48" s="311"/>
      <c r="Q48" s="311"/>
      <c r="R48" s="311"/>
      <c r="S48" s="312"/>
      <c r="T48" s="41"/>
      <c r="U48" s="265"/>
      <c r="V48" s="281"/>
      <c r="W48" s="306"/>
      <c r="X48" s="41"/>
      <c r="Y48" s="265"/>
      <c r="Z48" s="281"/>
      <c r="AA48" s="306"/>
      <c r="AB48" s="6"/>
      <c r="AC48" s="310"/>
      <c r="AD48" s="311"/>
      <c r="AE48" s="312"/>
      <c r="AF48" s="6"/>
      <c r="AG48" s="316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8"/>
      <c r="AS48" s="6"/>
      <c r="AT48" s="6"/>
      <c r="AU48" s="9"/>
      <c r="BA48" s="42"/>
    </row>
    <row r="49" spans="2:47" ht="24.6" customHeight="1" thickBot="1" x14ac:dyDescent="0.45">
      <c r="B49" s="1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1"/>
    </row>
    <row r="50" spans="2:47" ht="9.9499999999999993" customHeight="1" x14ac:dyDescent="0.4"/>
    <row r="51" spans="2:47" ht="9.9499999999999993" hidden="1" customHeight="1" x14ac:dyDescent="0.4"/>
    <row r="52" spans="2:47" ht="9.9499999999999993" hidden="1" customHeight="1" x14ac:dyDescent="0.4"/>
    <row r="53" spans="2:47" ht="9.9499999999999993" hidden="1" customHeight="1" x14ac:dyDescent="0.4"/>
    <row r="54" spans="2:47" ht="9.9499999999999993" hidden="1" customHeight="1" x14ac:dyDescent="0.4"/>
    <row r="55" spans="2:47" ht="9.9499999999999993" hidden="1" customHeight="1" x14ac:dyDescent="0.4"/>
    <row r="56" spans="2:47" ht="9.9499999999999993" hidden="1" customHeight="1" x14ac:dyDescent="0.4"/>
    <row r="57" spans="2:47" ht="9.9499999999999993" hidden="1" customHeight="1" x14ac:dyDescent="0.4"/>
    <row r="58" spans="2:47" ht="9.9499999999999993" hidden="1" customHeight="1" x14ac:dyDescent="0.4"/>
    <row r="59" spans="2:47" ht="9.9499999999999993" hidden="1" customHeight="1" x14ac:dyDescent="0.4"/>
    <row r="60" spans="2:47" ht="9.9499999999999993" hidden="1" customHeight="1" x14ac:dyDescent="0.4"/>
    <row r="61" spans="2:47" ht="9.9499999999999993" hidden="1" customHeight="1" x14ac:dyDescent="0.4"/>
    <row r="62" spans="2:47" ht="9.9499999999999993" hidden="1" customHeight="1" x14ac:dyDescent="0.4"/>
    <row r="63" spans="2:47" ht="9.9499999999999993" hidden="1" customHeight="1" x14ac:dyDescent="0.4"/>
    <row r="64" spans="2:47" ht="9.9499999999999993" hidden="1" customHeight="1" x14ac:dyDescent="0.4"/>
    <row r="65" ht="9.9499999999999993" hidden="1" customHeight="1" x14ac:dyDescent="0.4"/>
    <row r="66" ht="9.9499999999999993" hidden="1" customHeight="1" x14ac:dyDescent="0.4"/>
    <row r="67" ht="9.9499999999999993" hidden="1" customHeight="1" x14ac:dyDescent="0.4"/>
    <row r="68" ht="9.9499999999999993" hidden="1" customHeight="1" x14ac:dyDescent="0.4"/>
    <row r="69" ht="9.9499999999999993" hidden="1" customHeight="1" x14ac:dyDescent="0.4"/>
    <row r="70" ht="9.9499999999999993" hidden="1" customHeight="1" x14ac:dyDescent="0.4"/>
    <row r="71" ht="9.9499999999999993" hidden="1" customHeight="1" x14ac:dyDescent="0.4"/>
    <row r="72" ht="9.9499999999999993" hidden="1" customHeight="1" x14ac:dyDescent="0.4"/>
    <row r="73" ht="9.9499999999999993" hidden="1" customHeight="1" x14ac:dyDescent="0.4"/>
    <row r="74" ht="9.9499999999999993" hidden="1" customHeight="1" x14ac:dyDescent="0.4"/>
    <row r="75" ht="9.9499999999999993" hidden="1" customHeight="1" x14ac:dyDescent="0.4"/>
    <row r="76" ht="9.9499999999999993" hidden="1" customHeight="1" x14ac:dyDescent="0.4"/>
    <row r="77" ht="9.9499999999999993" hidden="1" customHeight="1" x14ac:dyDescent="0.4"/>
    <row r="78" ht="9.9499999999999993" hidden="1" customHeight="1" x14ac:dyDescent="0.4"/>
    <row r="79" ht="9.9499999999999993" hidden="1" customHeight="1" x14ac:dyDescent="0.4"/>
    <row r="80" ht="9.9499999999999993" hidden="1" customHeight="1" x14ac:dyDescent="0.4"/>
    <row r="81" ht="9.9499999999999993" hidden="1" customHeight="1" x14ac:dyDescent="0.4"/>
    <row r="82" ht="9.9499999999999993" hidden="1" customHeight="1" x14ac:dyDescent="0.4"/>
    <row r="83" ht="9.9499999999999993" hidden="1" customHeight="1" x14ac:dyDescent="0.4"/>
    <row r="84" ht="9.9499999999999993" hidden="1" customHeight="1" x14ac:dyDescent="0.4"/>
    <row r="85" ht="9.9499999999999993" hidden="1" customHeight="1" x14ac:dyDescent="0.4"/>
    <row r="86" ht="9.9499999999999993" hidden="1" customHeight="1" x14ac:dyDescent="0.4"/>
    <row r="87" ht="9.9499999999999993" hidden="1" customHeight="1" x14ac:dyDescent="0.4"/>
    <row r="88" ht="9.9499999999999993" hidden="1" customHeight="1" x14ac:dyDescent="0.4"/>
    <row r="89" ht="9.9499999999999993" hidden="1" customHeight="1" x14ac:dyDescent="0.4"/>
    <row r="90" ht="9.9499999999999993" hidden="1" customHeight="1" x14ac:dyDescent="0.4"/>
    <row r="91" ht="9.9499999999999993" hidden="1" customHeight="1" x14ac:dyDescent="0.4"/>
    <row r="92" ht="9.9499999999999993" hidden="1" customHeight="1" x14ac:dyDescent="0.4"/>
    <row r="93" ht="9.9499999999999993" hidden="1" customHeight="1" x14ac:dyDescent="0.4"/>
    <row r="94" ht="9.9499999999999993" hidden="1" customHeight="1" x14ac:dyDescent="0.4"/>
    <row r="95" ht="9.9499999999999993" hidden="1" customHeight="1" x14ac:dyDescent="0.4"/>
    <row r="96" ht="9.9499999999999993" hidden="1" customHeight="1" x14ac:dyDescent="0.4"/>
    <row r="97" ht="9.9499999999999993" hidden="1" customHeight="1" x14ac:dyDescent="0.4"/>
    <row r="98" ht="9.9499999999999993" hidden="1" customHeight="1" x14ac:dyDescent="0.4"/>
    <row r="99" ht="9.9499999999999993" hidden="1" customHeight="1" x14ac:dyDescent="0.4"/>
    <row r="100" ht="9.9499999999999993" hidden="1" customHeight="1" x14ac:dyDescent="0.4"/>
    <row r="101" ht="9.9499999999999993" hidden="1" customHeight="1" x14ac:dyDescent="0.4"/>
    <row r="102" ht="9.9499999999999993" hidden="1" customHeight="1" x14ac:dyDescent="0.4"/>
    <row r="103" ht="9.9499999999999993" hidden="1" customHeight="1" x14ac:dyDescent="0.4"/>
    <row r="104" ht="9.9499999999999993" hidden="1" customHeight="1" x14ac:dyDescent="0.4"/>
    <row r="105" ht="9.9499999999999993" hidden="1" customHeight="1" x14ac:dyDescent="0.4"/>
    <row r="106" ht="9.9499999999999993" hidden="1" customHeight="1" x14ac:dyDescent="0.4"/>
    <row r="107" ht="9.9499999999999993" hidden="1" customHeight="1" x14ac:dyDescent="0.4"/>
    <row r="108" ht="9.9499999999999993" hidden="1" customHeight="1" x14ac:dyDescent="0.4"/>
    <row r="109" ht="9.9499999999999993" hidden="1" customHeight="1" x14ac:dyDescent="0.4"/>
    <row r="110" ht="9.9499999999999993" hidden="1" customHeight="1" x14ac:dyDescent="0.4"/>
    <row r="111" ht="9.9499999999999993" hidden="1" customHeight="1" x14ac:dyDescent="0.4"/>
    <row r="112" ht="9.9499999999999993" hidden="1" customHeight="1" x14ac:dyDescent="0.4"/>
    <row r="113" ht="9.9499999999999993" hidden="1" customHeight="1" x14ac:dyDescent="0.4"/>
    <row r="114" ht="9.9499999999999993" hidden="1" customHeight="1" x14ac:dyDescent="0.4"/>
    <row r="115" ht="9.9499999999999993" hidden="1" customHeight="1" x14ac:dyDescent="0.4"/>
    <row r="116" ht="9.9499999999999993" hidden="1" customHeight="1" x14ac:dyDescent="0.4"/>
    <row r="117" ht="9.9499999999999993" hidden="1" customHeight="1" x14ac:dyDescent="0.4"/>
    <row r="118" ht="9.9499999999999993" hidden="1" customHeight="1" x14ac:dyDescent="0.4"/>
    <row r="119" ht="9.9499999999999993" hidden="1" customHeight="1" x14ac:dyDescent="0.4"/>
    <row r="120" ht="9.9499999999999993" hidden="1" customHeight="1" x14ac:dyDescent="0.4"/>
    <row r="121" ht="9.9499999999999993" hidden="1" customHeight="1" x14ac:dyDescent="0.4"/>
    <row r="122" ht="9.9499999999999993" hidden="1" customHeight="1" x14ac:dyDescent="0.4"/>
    <row r="123" ht="9.9499999999999993" hidden="1" customHeight="1" x14ac:dyDescent="0.4"/>
    <row r="124" ht="9.9499999999999993" hidden="1" customHeight="1" x14ac:dyDescent="0.4"/>
    <row r="125" ht="9.9499999999999993" hidden="1" customHeight="1" x14ac:dyDescent="0.4"/>
    <row r="126" ht="9.9499999999999993" hidden="1" customHeight="1" x14ac:dyDescent="0.4"/>
    <row r="127" ht="9.9499999999999993" hidden="1" customHeight="1" x14ac:dyDescent="0.4"/>
    <row r="128" ht="9.9499999999999993" hidden="1" customHeight="1" x14ac:dyDescent="0.4"/>
    <row r="129" ht="9.9499999999999993" hidden="1" customHeight="1" x14ac:dyDescent="0.4"/>
    <row r="130" ht="9.9499999999999993" hidden="1" customHeight="1" x14ac:dyDescent="0.4"/>
    <row r="131" ht="9.9499999999999993" hidden="1" customHeight="1" x14ac:dyDescent="0.4"/>
    <row r="132" ht="9.9499999999999993" hidden="1" customHeight="1" x14ac:dyDescent="0.4"/>
    <row r="133" ht="9.9499999999999993" hidden="1" customHeight="1" x14ac:dyDescent="0.4"/>
    <row r="134" ht="9.9499999999999993" hidden="1" customHeight="1" x14ac:dyDescent="0.4"/>
    <row r="135" ht="9.9499999999999993" hidden="1" customHeight="1" x14ac:dyDescent="0.4"/>
    <row r="136" ht="9.9499999999999993" hidden="1" customHeight="1" x14ac:dyDescent="0.4"/>
    <row r="137" ht="9.9499999999999993" hidden="1" customHeight="1" x14ac:dyDescent="0.4"/>
    <row r="138" ht="9.9499999999999993" hidden="1" customHeight="1" x14ac:dyDescent="0.4"/>
    <row r="139" ht="9.9499999999999993" hidden="1" customHeight="1" x14ac:dyDescent="0.4"/>
    <row r="140" ht="9.9499999999999993" hidden="1" customHeight="1" x14ac:dyDescent="0.4"/>
    <row r="141" ht="9.9499999999999993" hidden="1" customHeight="1" x14ac:dyDescent="0.4"/>
    <row r="142" ht="9.9499999999999993" hidden="1" customHeight="1" x14ac:dyDescent="0.4"/>
    <row r="143" ht="9.9499999999999993" hidden="1" customHeight="1" x14ac:dyDescent="0.4"/>
    <row r="144" ht="9.9499999999999993" hidden="1" customHeight="1" x14ac:dyDescent="0.4"/>
    <row r="145" ht="9.9499999999999993" hidden="1" customHeight="1" x14ac:dyDescent="0.4"/>
    <row r="146" ht="9.9499999999999993" hidden="1" customHeight="1" x14ac:dyDescent="0.4"/>
    <row r="147" ht="9.9499999999999993" hidden="1" customHeight="1" x14ac:dyDescent="0.4"/>
    <row r="148" ht="9.9499999999999993" hidden="1" customHeight="1" x14ac:dyDescent="0.4"/>
    <row r="149" ht="9.9499999999999993" hidden="1" customHeight="1" x14ac:dyDescent="0.4"/>
    <row r="150" ht="9.9499999999999993" hidden="1" customHeight="1" x14ac:dyDescent="0.4"/>
    <row r="151" ht="9.9499999999999993" hidden="1" customHeight="1" x14ac:dyDescent="0.4"/>
    <row r="152" ht="9.9499999999999993" hidden="1" customHeight="1" x14ac:dyDescent="0.4"/>
    <row r="153" ht="9.9499999999999993" hidden="1" customHeight="1" x14ac:dyDescent="0.4"/>
    <row r="154" ht="9.9499999999999993" hidden="1" customHeight="1" x14ac:dyDescent="0.4"/>
    <row r="155" ht="9.9499999999999993" hidden="1" customHeight="1" x14ac:dyDescent="0.4"/>
    <row r="156" ht="9.9499999999999993" hidden="1" customHeight="1" x14ac:dyDescent="0.4"/>
    <row r="157" ht="9.9499999999999993" hidden="1" customHeight="1" x14ac:dyDescent="0.4"/>
    <row r="158" ht="9.9499999999999993" hidden="1" customHeight="1" x14ac:dyDescent="0.4"/>
    <row r="159" ht="9.9499999999999993" hidden="1" customHeight="1" x14ac:dyDescent="0.4"/>
    <row r="160" ht="9.9499999999999993" hidden="1" customHeight="1" x14ac:dyDescent="0.4"/>
    <row r="161" ht="9.9499999999999993" hidden="1" customHeight="1" x14ac:dyDescent="0.4"/>
    <row r="162" ht="9.9499999999999993" hidden="1" customHeight="1" x14ac:dyDescent="0.4"/>
    <row r="163" ht="9.9499999999999993" hidden="1" customHeight="1" x14ac:dyDescent="0.4"/>
    <row r="164" ht="9.9499999999999993" hidden="1" customHeight="1" x14ac:dyDescent="0.4"/>
    <row r="165" ht="9.9499999999999993" hidden="1" customHeight="1" x14ac:dyDescent="0.4"/>
    <row r="166" ht="9.9499999999999993" hidden="1" customHeight="1" x14ac:dyDescent="0.4"/>
    <row r="167" ht="9.9499999999999993" hidden="1" customHeight="1" x14ac:dyDescent="0.4"/>
    <row r="168" ht="9.9499999999999993" hidden="1" customHeight="1" x14ac:dyDescent="0.4"/>
    <row r="169" ht="9.9499999999999993" hidden="1" customHeight="1" x14ac:dyDescent="0.4"/>
    <row r="170" ht="9.9499999999999993" hidden="1" customHeight="1" x14ac:dyDescent="0.4"/>
    <row r="171" ht="9.9499999999999993" hidden="1" customHeight="1" x14ac:dyDescent="0.4"/>
    <row r="172" ht="9.9499999999999993" hidden="1" customHeight="1" x14ac:dyDescent="0.4"/>
    <row r="173" ht="9.9499999999999993" hidden="1" customHeight="1" x14ac:dyDescent="0.4"/>
    <row r="174" ht="9.9499999999999993" hidden="1" customHeight="1" x14ac:dyDescent="0.4"/>
    <row r="175" ht="9.9499999999999993" hidden="1" customHeight="1" x14ac:dyDescent="0.4"/>
    <row r="176" ht="9.9499999999999993" hidden="1" customHeight="1" x14ac:dyDescent="0.4"/>
    <row r="177" ht="9.9499999999999993" hidden="1" customHeight="1" x14ac:dyDescent="0.4"/>
    <row r="178" ht="9.9499999999999993" hidden="1" customHeight="1" x14ac:dyDescent="0.4"/>
    <row r="179" ht="9.9499999999999993" hidden="1" customHeight="1" x14ac:dyDescent="0.4"/>
    <row r="180" ht="9.9499999999999993" hidden="1" customHeight="1" x14ac:dyDescent="0.4"/>
    <row r="181" ht="9.9499999999999993" hidden="1" customHeight="1" x14ac:dyDescent="0.4"/>
    <row r="182" ht="9.9499999999999993" hidden="1" customHeight="1" x14ac:dyDescent="0.4"/>
    <row r="183" ht="9.9499999999999993" hidden="1" customHeight="1" x14ac:dyDescent="0.4"/>
    <row r="184" ht="9.9499999999999993" hidden="1" customHeight="1" x14ac:dyDescent="0.4"/>
    <row r="185" ht="9.9499999999999993" hidden="1" customHeight="1" x14ac:dyDescent="0.4"/>
    <row r="186" ht="9.9499999999999993" hidden="1" customHeight="1" x14ac:dyDescent="0.4"/>
    <row r="187" ht="9.9499999999999993" hidden="1" customHeight="1" x14ac:dyDescent="0.4"/>
    <row r="188" ht="9.9499999999999993" hidden="1" customHeight="1" x14ac:dyDescent="0.4"/>
    <row r="189" ht="9.9499999999999993" hidden="1" customHeight="1" x14ac:dyDescent="0.4"/>
    <row r="190" ht="9.9499999999999993" hidden="1" customHeight="1" x14ac:dyDescent="0.4"/>
    <row r="191" ht="9.9499999999999993" hidden="1" customHeight="1" x14ac:dyDescent="0.4"/>
    <row r="192" ht="9.9499999999999993" hidden="1" customHeight="1" x14ac:dyDescent="0.4"/>
    <row r="193" ht="9.9499999999999993" hidden="1" customHeight="1" x14ac:dyDescent="0.4"/>
    <row r="194" ht="9.9499999999999993" hidden="1" customHeight="1" x14ac:dyDescent="0.4"/>
    <row r="195" ht="9.9499999999999993" hidden="1" customHeight="1" x14ac:dyDescent="0.4"/>
    <row r="196" ht="9.9499999999999993" hidden="1" customHeight="1" x14ac:dyDescent="0.4"/>
    <row r="197" ht="9.9499999999999993" hidden="1" customHeight="1" x14ac:dyDescent="0.4"/>
    <row r="198" ht="9.9499999999999993" hidden="1" customHeight="1" x14ac:dyDescent="0.4"/>
    <row r="199" ht="9.9499999999999993" hidden="1" customHeight="1" x14ac:dyDescent="0.4"/>
    <row r="200" ht="9.9499999999999993" hidden="1" customHeight="1" x14ac:dyDescent="0.4"/>
    <row r="201" ht="9.9499999999999993" hidden="1" customHeight="1" x14ac:dyDescent="0.4"/>
    <row r="202" ht="9.9499999999999993" hidden="1" customHeight="1" x14ac:dyDescent="0.4"/>
    <row r="203" ht="9.9499999999999993" hidden="1" customHeight="1" x14ac:dyDescent="0.4"/>
    <row r="204" ht="9.9499999999999993" hidden="1" customHeight="1" x14ac:dyDescent="0.4"/>
    <row r="205" ht="9.9499999999999993" hidden="1" customHeight="1" x14ac:dyDescent="0.4"/>
    <row r="206" ht="9.9499999999999993" hidden="1" customHeight="1" x14ac:dyDescent="0.4"/>
    <row r="207" ht="9.9499999999999993" hidden="1" customHeight="1" x14ac:dyDescent="0.4"/>
    <row r="208" ht="9.9499999999999993" hidden="1" customHeight="1" x14ac:dyDescent="0.4"/>
    <row r="209" ht="9.9499999999999993" hidden="1" customHeight="1" x14ac:dyDescent="0.4"/>
    <row r="210" ht="9.9499999999999993" hidden="1" customHeight="1" x14ac:dyDescent="0.4"/>
    <row r="211" ht="9.9499999999999993" hidden="1" customHeight="1" x14ac:dyDescent="0.4"/>
    <row r="212" ht="9.9499999999999993" hidden="1" customHeight="1" x14ac:dyDescent="0.4"/>
    <row r="213" ht="9.9499999999999993" hidden="1" customHeight="1" x14ac:dyDescent="0.4"/>
    <row r="214" ht="9.9499999999999993" hidden="1" customHeight="1" x14ac:dyDescent="0.4"/>
    <row r="215" ht="9.9499999999999993" hidden="1" customHeight="1" x14ac:dyDescent="0.4"/>
    <row r="216" ht="9.9499999999999993" hidden="1" customHeight="1" x14ac:dyDescent="0.4"/>
    <row r="217" ht="9.9499999999999993" hidden="1" customHeight="1" x14ac:dyDescent="0.4"/>
    <row r="218" ht="9.9499999999999993" hidden="1" customHeight="1" x14ac:dyDescent="0.4"/>
    <row r="219" ht="9.9499999999999993" hidden="1" customHeight="1" x14ac:dyDescent="0.4"/>
    <row r="220" ht="9.9499999999999993" hidden="1" customHeight="1" x14ac:dyDescent="0.4"/>
    <row r="221" ht="9.9499999999999993" hidden="1" customHeight="1" x14ac:dyDescent="0.4"/>
    <row r="222" ht="9.9499999999999993" hidden="1" customHeight="1" x14ac:dyDescent="0.4"/>
    <row r="223" ht="9.9499999999999993" hidden="1" customHeight="1" x14ac:dyDescent="0.4"/>
    <row r="224" ht="9.9499999999999993" hidden="1" customHeight="1" x14ac:dyDescent="0.4"/>
    <row r="225" ht="9.9499999999999993" hidden="1" customHeight="1" x14ac:dyDescent="0.4"/>
    <row r="226" ht="9.9499999999999993" hidden="1" customHeight="1" x14ac:dyDescent="0.4"/>
    <row r="227" ht="9.9499999999999993" hidden="1" customHeight="1" x14ac:dyDescent="0.4"/>
    <row r="228" ht="9.9499999999999993" hidden="1" customHeight="1" x14ac:dyDescent="0.4"/>
    <row r="229" ht="9.9499999999999993" hidden="1" customHeight="1" x14ac:dyDescent="0.4"/>
    <row r="230" ht="9.9499999999999993" hidden="1" customHeight="1" x14ac:dyDescent="0.4"/>
    <row r="231" ht="9.9499999999999993" hidden="1" customHeight="1" x14ac:dyDescent="0.4"/>
    <row r="232" ht="9.9499999999999993" hidden="1" customHeight="1" x14ac:dyDescent="0.4"/>
    <row r="233" ht="9.9499999999999993" hidden="1" customHeight="1" x14ac:dyDescent="0.4"/>
    <row r="234" ht="9.9499999999999993" hidden="1" customHeight="1" x14ac:dyDescent="0.4"/>
    <row r="235" ht="9.9499999999999993" hidden="1" customHeight="1" x14ac:dyDescent="0.4"/>
    <row r="236" ht="9.9499999999999993" hidden="1" customHeight="1" x14ac:dyDescent="0.4"/>
    <row r="237" ht="9.9499999999999993" hidden="1" customHeight="1" x14ac:dyDescent="0.4"/>
    <row r="238" ht="9.9499999999999993" hidden="1" customHeight="1" x14ac:dyDescent="0.4"/>
    <row r="239" ht="9.9499999999999993" hidden="1" customHeight="1" x14ac:dyDescent="0.4"/>
    <row r="240" ht="9.9499999999999993" hidden="1" customHeight="1" x14ac:dyDescent="0.4"/>
    <row r="241" ht="9.9499999999999993" hidden="1" customHeight="1" x14ac:dyDescent="0.4"/>
    <row r="242" ht="9.9499999999999993" hidden="1" customHeight="1" x14ac:dyDescent="0.4"/>
    <row r="243" ht="9.9499999999999993" hidden="1" customHeight="1" x14ac:dyDescent="0.4"/>
    <row r="244" ht="9.9499999999999993" hidden="1" customHeight="1" x14ac:dyDescent="0.4"/>
    <row r="245" ht="9.9499999999999993" hidden="1" customHeight="1" x14ac:dyDescent="0.4"/>
    <row r="246" ht="9.9499999999999993" hidden="1" customHeight="1" x14ac:dyDescent="0.4"/>
    <row r="247" ht="9.9499999999999993" hidden="1" customHeight="1" x14ac:dyDescent="0.4"/>
    <row r="248" ht="9.9499999999999993" hidden="1" customHeight="1" x14ac:dyDescent="0.4"/>
    <row r="249" ht="9.9499999999999993" hidden="1" customHeight="1" x14ac:dyDescent="0.4"/>
    <row r="250" ht="9.9499999999999993" hidden="1" customHeight="1" x14ac:dyDescent="0.4"/>
    <row r="251" ht="9.9499999999999993" hidden="1" customHeight="1" x14ac:dyDescent="0.4"/>
    <row r="252" ht="9.9499999999999993" hidden="1" customHeight="1" x14ac:dyDescent="0.4"/>
    <row r="253" ht="9.9499999999999993" hidden="1" customHeight="1" x14ac:dyDescent="0.4"/>
    <row r="254" ht="9.9499999999999993" hidden="1" customHeight="1" x14ac:dyDescent="0.4"/>
    <row r="255" ht="9.9499999999999993" hidden="1" customHeight="1" x14ac:dyDescent="0.4"/>
    <row r="256" ht="9.9499999999999993" hidden="1" customHeight="1" x14ac:dyDescent="0.4"/>
    <row r="257" ht="9.9499999999999993" hidden="1" customHeight="1" x14ac:dyDescent="0.4"/>
    <row r="258" ht="9.9499999999999993" hidden="1" customHeight="1" x14ac:dyDescent="0.4"/>
    <row r="259" ht="9.9499999999999993" hidden="1" customHeight="1" x14ac:dyDescent="0.4"/>
    <row r="260" ht="9.9499999999999993" hidden="1" customHeight="1" x14ac:dyDescent="0.4"/>
    <row r="261" ht="9.9499999999999993" hidden="1" customHeight="1" x14ac:dyDescent="0.4"/>
    <row r="262" ht="9.9499999999999993" hidden="1" customHeight="1" x14ac:dyDescent="0.4"/>
    <row r="263" ht="9.9499999999999993" hidden="1" customHeight="1" x14ac:dyDescent="0.4"/>
    <row r="264" ht="9.9499999999999993" hidden="1" customHeight="1" x14ac:dyDescent="0.4"/>
    <row r="265" ht="9.9499999999999993" hidden="1" customHeight="1" x14ac:dyDescent="0.4"/>
    <row r="266" ht="9.9499999999999993" hidden="1" customHeight="1" x14ac:dyDescent="0.4"/>
    <row r="267" ht="9.9499999999999993" hidden="1" customHeight="1" x14ac:dyDescent="0.4"/>
    <row r="268" ht="9.9499999999999993" hidden="1" customHeight="1" x14ac:dyDescent="0.4"/>
    <row r="269" ht="9.9499999999999993" hidden="1" customHeight="1" x14ac:dyDescent="0.4"/>
    <row r="270" ht="9.9499999999999993" hidden="1" customHeight="1" x14ac:dyDescent="0.4"/>
    <row r="271" ht="9.9499999999999993" hidden="1" customHeight="1" x14ac:dyDescent="0.4"/>
    <row r="272" ht="9.9499999999999993" hidden="1" customHeight="1" x14ac:dyDescent="0.4"/>
    <row r="273" ht="9.9499999999999993" hidden="1" customHeight="1" x14ac:dyDescent="0.4"/>
    <row r="274" ht="9.9499999999999993" hidden="1" customHeight="1" x14ac:dyDescent="0.4"/>
    <row r="275" ht="9.9499999999999993" hidden="1" customHeight="1" x14ac:dyDescent="0.4"/>
    <row r="276" ht="9.9499999999999993" hidden="1" customHeight="1" x14ac:dyDescent="0.4"/>
    <row r="277" ht="9.9499999999999993" hidden="1" customHeight="1" x14ac:dyDescent="0.4"/>
    <row r="278" ht="9.9499999999999993" hidden="1" customHeight="1" x14ac:dyDescent="0.4"/>
    <row r="279" ht="9.9499999999999993" hidden="1" customHeight="1" x14ac:dyDescent="0.4"/>
    <row r="280" ht="9.9499999999999993" hidden="1" customHeight="1" x14ac:dyDescent="0.4"/>
    <row r="281" ht="9.9499999999999993" hidden="1" customHeight="1" x14ac:dyDescent="0.4"/>
    <row r="282" ht="9.9499999999999993" hidden="1" customHeight="1" x14ac:dyDescent="0.4"/>
    <row r="283" ht="9.9499999999999993" hidden="1" customHeight="1" x14ac:dyDescent="0.4"/>
    <row r="284" ht="9.9499999999999993" hidden="1" customHeight="1" x14ac:dyDescent="0.4"/>
    <row r="285" ht="9.9499999999999993" hidden="1" customHeight="1" x14ac:dyDescent="0.4"/>
    <row r="286" ht="9.9499999999999993" hidden="1" customHeight="1" x14ac:dyDescent="0.4"/>
    <row r="287" ht="9.9499999999999993" hidden="1" customHeight="1" x14ac:dyDescent="0.4"/>
    <row r="288" ht="9.9499999999999993" hidden="1" customHeight="1" x14ac:dyDescent="0.4"/>
    <row r="289" ht="9.9499999999999993" hidden="1" customHeight="1" x14ac:dyDescent="0.4"/>
    <row r="290" ht="9.9499999999999993" hidden="1" customHeight="1" x14ac:dyDescent="0.4"/>
    <row r="291" ht="9.9499999999999993" hidden="1" customHeight="1" x14ac:dyDescent="0.4"/>
    <row r="292" ht="9.9499999999999993" hidden="1" customHeight="1" x14ac:dyDescent="0.4"/>
    <row r="293" ht="9.9499999999999993" hidden="1" customHeight="1" x14ac:dyDescent="0.4"/>
    <row r="294" ht="9.9499999999999993" hidden="1" customHeight="1" x14ac:dyDescent="0.4"/>
    <row r="295" ht="9.9499999999999993" hidden="1" customHeight="1" x14ac:dyDescent="0.4"/>
    <row r="296" ht="9.9499999999999993" hidden="1" customHeight="1" x14ac:dyDescent="0.4"/>
    <row r="297" ht="9.9499999999999993" hidden="1" customHeight="1" x14ac:dyDescent="0.4"/>
    <row r="298" ht="9.9499999999999993" hidden="1" customHeight="1" x14ac:dyDescent="0.4"/>
    <row r="299" ht="9.9499999999999993" hidden="1" customHeight="1" x14ac:dyDescent="0.4"/>
    <row r="300" ht="9.9499999999999993" hidden="1" customHeight="1" x14ac:dyDescent="0.4"/>
    <row r="301" ht="9.9499999999999993" hidden="1" customHeight="1" x14ac:dyDescent="0.4"/>
    <row r="302" ht="9.9499999999999993" hidden="1" customHeight="1" x14ac:dyDescent="0.4"/>
    <row r="303" ht="9.9499999999999993" hidden="1" customHeight="1" x14ac:dyDescent="0.4"/>
    <row r="304" ht="9.9499999999999993" hidden="1" customHeight="1" x14ac:dyDescent="0.4"/>
    <row r="305" ht="9.9499999999999993" hidden="1" customHeight="1" x14ac:dyDescent="0.4"/>
    <row r="306" ht="9.9499999999999993" hidden="1" customHeight="1" x14ac:dyDescent="0.4"/>
    <row r="307" ht="9.9499999999999993" hidden="1" customHeight="1" x14ac:dyDescent="0.4"/>
    <row r="308" ht="9.9499999999999993" hidden="1" customHeight="1" x14ac:dyDescent="0.4"/>
    <row r="309" ht="9.9499999999999993" hidden="1" customHeight="1" x14ac:dyDescent="0.4"/>
    <row r="310" ht="9.9499999999999993" hidden="1" customHeight="1" x14ac:dyDescent="0.4"/>
    <row r="311" ht="9.9499999999999993" hidden="1" customHeight="1" x14ac:dyDescent="0.4"/>
    <row r="312" ht="9.9499999999999993" hidden="1" customHeight="1" x14ac:dyDescent="0.4"/>
    <row r="313" hidden="1" x14ac:dyDescent="0.4"/>
    <row r="314" hidden="1" x14ac:dyDescent="0.4"/>
    <row r="315" hidden="1" x14ac:dyDescent="0.4"/>
    <row r="316" hidden="1" x14ac:dyDescent="0.4"/>
    <row r="317" hidden="1" x14ac:dyDescent="0.4"/>
    <row r="318" hidden="1" x14ac:dyDescent="0.4"/>
    <row r="319" hidden="1" x14ac:dyDescent="0.4"/>
    <row r="320" hidden="1" x14ac:dyDescent="0.4"/>
    <row r="321" hidden="1" x14ac:dyDescent="0.4"/>
    <row r="322" hidden="1" x14ac:dyDescent="0.4"/>
    <row r="323" hidden="1" x14ac:dyDescent="0.4"/>
    <row r="324" hidden="1" x14ac:dyDescent="0.4"/>
    <row r="325" hidden="1" x14ac:dyDescent="0.4"/>
    <row r="326" hidden="1" x14ac:dyDescent="0.4"/>
    <row r="327" hidden="1" x14ac:dyDescent="0.4"/>
    <row r="328" hidden="1" x14ac:dyDescent="0.4"/>
    <row r="329" hidden="1" x14ac:dyDescent="0.4"/>
    <row r="330" hidden="1" x14ac:dyDescent="0.4"/>
    <row r="331" hidden="1" x14ac:dyDescent="0.4"/>
    <row r="332" hidden="1" x14ac:dyDescent="0.4"/>
    <row r="333" hidden="1" x14ac:dyDescent="0.4"/>
    <row r="334" hidden="1" x14ac:dyDescent="0.4"/>
    <row r="335" hidden="1" x14ac:dyDescent="0.4"/>
    <row r="336" hidden="1" x14ac:dyDescent="0.4"/>
    <row r="337" hidden="1" x14ac:dyDescent="0.4"/>
    <row r="338" hidden="1" x14ac:dyDescent="0.4"/>
    <row r="339" hidden="1" x14ac:dyDescent="0.4"/>
    <row r="340" hidden="1" x14ac:dyDescent="0.4"/>
  </sheetData>
  <sheetProtection password="CCC5" sheet="1" objects="1" scenarios="1" selectLockedCells="1"/>
  <mergeCells count="73">
    <mergeCell ref="Z8:AD8"/>
    <mergeCell ref="AE8:AO8"/>
    <mergeCell ref="Z9:AD10"/>
    <mergeCell ref="AE9:AO10"/>
    <mergeCell ref="H17:J18"/>
    <mergeCell ref="AA17:AC18"/>
    <mergeCell ref="AD17:AS18"/>
    <mergeCell ref="K14:AS15"/>
    <mergeCell ref="C5:G6"/>
    <mergeCell ref="H5:M6"/>
    <mergeCell ref="C9:G10"/>
    <mergeCell ref="H9:R10"/>
    <mergeCell ref="H8:R8"/>
    <mergeCell ref="C8:G8"/>
    <mergeCell ref="L28:T29"/>
    <mergeCell ref="Y28:AG29"/>
    <mergeCell ref="K23:Y24"/>
    <mergeCell ref="Z23:AA24"/>
    <mergeCell ref="AE30:AM30"/>
    <mergeCell ref="AE32:AM32"/>
    <mergeCell ref="AE34:AM34"/>
    <mergeCell ref="AE36:AM36"/>
    <mergeCell ref="AB26:AE27"/>
    <mergeCell ref="C12:G15"/>
    <mergeCell ref="H14:J15"/>
    <mergeCell ref="D26:G27"/>
    <mergeCell ref="H26:J27"/>
    <mergeCell ref="L26:M27"/>
    <mergeCell ref="K17:Z18"/>
    <mergeCell ref="O26:R27"/>
    <mergeCell ref="U26:W27"/>
    <mergeCell ref="Y26:Z27"/>
    <mergeCell ref="I12:J13"/>
    <mergeCell ref="K12:T13"/>
    <mergeCell ref="H20:J21"/>
    <mergeCell ref="H23:J24"/>
    <mergeCell ref="E47:F48"/>
    <mergeCell ref="Y41:AA42"/>
    <mergeCell ref="U41:W42"/>
    <mergeCell ref="U44:W45"/>
    <mergeCell ref="U47:W48"/>
    <mergeCell ref="Y44:AA45"/>
    <mergeCell ref="Y47:AA48"/>
    <mergeCell ref="H47:M48"/>
    <mergeCell ref="N47:S48"/>
    <mergeCell ref="E41:F42"/>
    <mergeCell ref="E44:F45"/>
    <mergeCell ref="H44:M45"/>
    <mergeCell ref="N44:S45"/>
    <mergeCell ref="H41:M42"/>
    <mergeCell ref="N41:S42"/>
    <mergeCell ref="AC47:AE48"/>
    <mergeCell ref="AG41:AR42"/>
    <mergeCell ref="AG44:AR45"/>
    <mergeCell ref="AG47:AR48"/>
    <mergeCell ref="AC41:AE42"/>
    <mergeCell ref="AC44:AE45"/>
    <mergeCell ref="B2:V3"/>
    <mergeCell ref="AP2:AU3"/>
    <mergeCell ref="AG39:AR39"/>
    <mergeCell ref="AG40:AR40"/>
    <mergeCell ref="U39:W40"/>
    <mergeCell ref="X39:AB40"/>
    <mergeCell ref="AC39:AE40"/>
    <mergeCell ref="K20:Z21"/>
    <mergeCell ref="H39:S39"/>
    <mergeCell ref="H40:M40"/>
    <mergeCell ref="N40:S40"/>
    <mergeCell ref="S8:X10"/>
    <mergeCell ref="AI26:AJ27"/>
    <mergeCell ref="AL26:AR27"/>
    <mergeCell ref="N5:O6"/>
    <mergeCell ref="AB23:AS24"/>
  </mergeCells>
  <phoneticPr fontId="1"/>
  <conditionalFormatting sqref="AE30:AM30 AE32:AM32 AE34:AM34 AE36:AM36">
    <cfRule type="cellIs" dxfId="21" priority="1" operator="equal">
      <formula>"選択してください"</formula>
    </cfRule>
  </conditionalFormatting>
  <dataValidations count="9">
    <dataValidation imeMode="off" allowBlank="1" showInputMessage="1" showErrorMessage="1" sqref="K12:T13 K17:Z18 AB23:AS24 K20:Z21 K23:Y24 AD17:AS18 AC41:AE42 AC44:AE45 AC47:AE48"/>
    <dataValidation imeMode="on" allowBlank="1" showInputMessage="1" showErrorMessage="1" sqref="K14:AS15 AE9:AO10 H9:R10 H41:S42 H44:S45 H47:S48"/>
    <dataValidation type="whole" imeMode="off" allowBlank="1" showInputMessage="1" showErrorMessage="1" error="男女最大２チームまでとなっています。" sqref="L26:M27 Y26:Z27">
      <formula1>0</formula1>
      <formula2>2</formula2>
    </dataValidation>
    <dataValidation imeMode="hiragana" allowBlank="1" showInputMessage="1" showErrorMessage="1" sqref="H8:R8 AE8:AO8"/>
    <dataValidation type="list" imeMode="off" allowBlank="1" showInputMessage="1" showErrorMessage="1" error="男女最大２チームまでとなっています。" sqref="U41:W42 U44:W45 U47:W48">
      <formula1>"初段,二段,三段,四段,五段,六段,七段,八段,九段,十段"</formula1>
    </dataValidation>
    <dataValidation type="list" imeMode="off" allowBlank="1" showInputMessage="1" showErrorMessage="1" error="男女最大２チームまでとなっています。" sqref="Y41:AA42 Y44:AA45 Y47:AA48">
      <formula1>"A,B,C"</formula1>
    </dataValidation>
    <dataValidation type="textLength" imeMode="off" allowBlank="1" showInputMessage="1" showErrorMessage="1" error="登録ＩＤの９桁を入力してください。" prompt="登録IDは正確に入力をお願いいたします。誤って入力されますと、データが反映されませんのでご注意ください。" sqref="AG41:AR42 AG44:AR45 AG47:AR48">
      <formula1>9</formula1>
      <formula2>9</formula2>
    </dataValidation>
    <dataValidation type="list" allowBlank="1" showInputMessage="1" showErrorMessage="1" sqref="AE30:AM30 AE32:AM32 AE36:AM36">
      <formula1>"選択してください,参加する,参加しない"</formula1>
    </dataValidation>
    <dataValidation type="list" allowBlank="1" showInputMessage="1" showErrorMessage="1" sqref="AE34:AM34">
      <formula1>"選択してください,【午前のみ】参加する,【全日】参加する,【午後のみ】参加する,参加しない"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県番号!$B$2:$B$48</xm:f>
          </x14:formula1>
          <xm:sqref>H5:M6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 tint="0.59999389629810485"/>
    <pageSetUpPr fitToPage="1"/>
  </sheetPr>
  <dimension ref="A1:CS32"/>
  <sheetViews>
    <sheetView showGridLines="0" showRowColHeaders="0" topLeftCell="B1" zoomScaleNormal="100" workbookViewId="0">
      <pane ySplit="1" topLeftCell="A2" activePane="bottomLeft" state="frozen"/>
      <selection activeCell="U41" sqref="U41:W42"/>
      <selection pane="bottomLeft" activeCell="K3" sqref="K3:N4"/>
    </sheetView>
  </sheetViews>
  <sheetFormatPr defaultColWidth="0" defaultRowHeight="0" customHeight="1" zeroHeight="1" x14ac:dyDescent="0.4"/>
  <cols>
    <col min="1" max="1" width="2.375" style="1" hidden="1" customWidth="1"/>
    <col min="2" max="2" width="1.625" style="1" customWidth="1"/>
    <col min="3" max="11" width="2.25" style="1" customWidth="1"/>
    <col min="12" max="13" width="10" style="1" customWidth="1"/>
    <col min="14" max="14" width="16.125" style="1" customWidth="1"/>
    <col min="15" max="18" width="5.375" style="1" customWidth="1"/>
    <col min="19" max="19" width="10.5" style="1" bestFit="1" customWidth="1"/>
    <col min="20" max="29" width="1.625" style="1" customWidth="1"/>
    <col min="30" max="30" width="6.625" style="1" hidden="1" customWidth="1"/>
    <col min="31" max="31" width="14.375" style="1" hidden="1" customWidth="1"/>
    <col min="32" max="32" width="13.75" style="1" hidden="1" customWidth="1"/>
    <col min="33" max="33" width="4.875" style="1" hidden="1" customWidth="1"/>
    <col min="34" max="34" width="9.375" style="1" hidden="1" customWidth="1"/>
    <col min="35" max="35" width="11.125" style="1" hidden="1" customWidth="1"/>
    <col min="36" max="37" width="3.875" style="1" hidden="1" customWidth="1"/>
    <col min="38" max="38" width="4.125" style="1" hidden="1" customWidth="1"/>
    <col min="39" max="97" width="1.625" style="1" hidden="1" customWidth="1"/>
    <col min="98" max="16384" width="8.625" style="1" hidden="1"/>
  </cols>
  <sheetData>
    <row r="1" spans="1:38" ht="30.95" customHeight="1" x14ac:dyDescent="0.4">
      <c r="C1" s="404" t="s">
        <v>133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</row>
    <row r="2" spans="1:38" ht="9.6" customHeight="1" thickBot="1" x14ac:dyDescent="0.45"/>
    <row r="3" spans="1:38" ht="19.899999999999999" customHeight="1" x14ac:dyDescent="0.4">
      <c r="C3" s="406" t="s">
        <v>439</v>
      </c>
      <c r="D3" s="407"/>
      <c r="E3" s="407"/>
      <c r="F3" s="407"/>
      <c r="G3" s="407"/>
      <c r="H3" s="407"/>
      <c r="I3" s="407"/>
      <c r="J3" s="408"/>
      <c r="K3" s="378"/>
      <c r="L3" s="379"/>
      <c r="M3" s="379"/>
      <c r="N3" s="380"/>
      <c r="O3" s="370" t="str">
        <f>初期設定!$P$22&amp;"年度実績"</f>
        <v>令和元年度実績</v>
      </c>
      <c r="P3" s="371"/>
      <c r="Q3" s="374" t="s">
        <v>152</v>
      </c>
      <c r="R3" s="374"/>
      <c r="S3" s="374"/>
      <c r="T3" s="374"/>
      <c r="U3" s="374"/>
      <c r="V3" s="374"/>
      <c r="W3" s="375"/>
      <c r="X3" s="399"/>
      <c r="Y3" s="399"/>
      <c r="Z3" s="399"/>
      <c r="AA3" s="374" t="s">
        <v>131</v>
      </c>
      <c r="AB3" s="400"/>
    </row>
    <row r="4" spans="1:38" ht="19.899999999999999" customHeight="1" thickBot="1" x14ac:dyDescent="0.45">
      <c r="A4" s="202">
        <v>1</v>
      </c>
      <c r="C4" s="196"/>
      <c r="D4" s="197" t="s">
        <v>441</v>
      </c>
      <c r="E4" s="197"/>
      <c r="F4" s="197"/>
      <c r="G4" s="197"/>
      <c r="H4" s="197" t="s">
        <v>442</v>
      </c>
      <c r="I4" s="197"/>
      <c r="J4" s="201"/>
      <c r="K4" s="381"/>
      <c r="L4" s="382"/>
      <c r="M4" s="382"/>
      <c r="N4" s="383"/>
      <c r="O4" s="372"/>
      <c r="P4" s="373"/>
      <c r="Q4" s="376" t="s">
        <v>153</v>
      </c>
      <c r="R4" s="376"/>
      <c r="S4" s="376"/>
      <c r="T4" s="376"/>
      <c r="U4" s="376"/>
      <c r="V4" s="376"/>
      <c r="W4" s="377"/>
      <c r="X4" s="367"/>
      <c r="Y4" s="367"/>
      <c r="Z4" s="367"/>
      <c r="AA4" s="368" t="s">
        <v>131</v>
      </c>
      <c r="AB4" s="369"/>
    </row>
    <row r="5" spans="1:38" ht="9" customHeight="1" thickBot="1" x14ac:dyDescent="0.45"/>
    <row r="6" spans="1:38" ht="17.45" customHeight="1" x14ac:dyDescent="0.4">
      <c r="C6" s="385" t="s">
        <v>129</v>
      </c>
      <c r="D6" s="386"/>
      <c r="E6" s="386"/>
      <c r="F6" s="386"/>
      <c r="G6" s="386"/>
      <c r="H6" s="386"/>
      <c r="I6" s="386"/>
      <c r="J6" s="386"/>
      <c r="K6" s="387"/>
      <c r="L6" s="398" t="s">
        <v>149</v>
      </c>
      <c r="M6" s="392"/>
      <c r="N6" s="386" t="s">
        <v>3</v>
      </c>
      <c r="O6" s="391" t="s">
        <v>130</v>
      </c>
      <c r="P6" s="386" t="s">
        <v>126</v>
      </c>
      <c r="Q6" s="386"/>
      <c r="R6" s="409"/>
      <c r="S6" s="359" t="s">
        <v>194</v>
      </c>
      <c r="T6" s="385" t="s">
        <v>124</v>
      </c>
      <c r="U6" s="386"/>
      <c r="V6" s="386"/>
      <c r="W6" s="394" t="s">
        <v>127</v>
      </c>
      <c r="X6" s="395"/>
      <c r="Y6" s="395"/>
      <c r="Z6" s="397" t="s">
        <v>128</v>
      </c>
      <c r="AA6" s="386"/>
      <c r="AB6" s="387"/>
    </row>
    <row r="7" spans="1:38" ht="17.45" customHeight="1" thickBot="1" x14ac:dyDescent="0.45">
      <c r="C7" s="388"/>
      <c r="D7" s="389"/>
      <c r="E7" s="389"/>
      <c r="F7" s="389"/>
      <c r="G7" s="389"/>
      <c r="H7" s="389"/>
      <c r="I7" s="389"/>
      <c r="J7" s="389"/>
      <c r="K7" s="390"/>
      <c r="L7" s="17" t="s">
        <v>150</v>
      </c>
      <c r="M7" s="18" t="s">
        <v>151</v>
      </c>
      <c r="N7" s="389"/>
      <c r="O7" s="388"/>
      <c r="P7" s="18" t="s">
        <v>125</v>
      </c>
      <c r="Q7" s="18" t="s">
        <v>122</v>
      </c>
      <c r="R7" s="21" t="s">
        <v>123</v>
      </c>
      <c r="S7" s="360"/>
      <c r="T7" s="388"/>
      <c r="U7" s="389"/>
      <c r="V7" s="389"/>
      <c r="W7" s="396"/>
      <c r="X7" s="396"/>
      <c r="Y7" s="396"/>
      <c r="Z7" s="389"/>
      <c r="AA7" s="389"/>
      <c r="AB7" s="390"/>
    </row>
    <row r="8" spans="1:38" ht="24" customHeight="1" thickBot="1" x14ac:dyDescent="0.45">
      <c r="C8" s="354" t="s">
        <v>114</v>
      </c>
      <c r="D8" s="355"/>
      <c r="E8" s="355"/>
      <c r="F8" s="355"/>
      <c r="G8" s="355"/>
      <c r="H8" s="355"/>
      <c r="I8" s="355"/>
      <c r="J8" s="355"/>
      <c r="K8" s="356"/>
      <c r="L8" s="98"/>
      <c r="M8" s="99"/>
      <c r="N8" s="59"/>
      <c r="O8" s="60"/>
      <c r="P8" s="192"/>
      <c r="Q8" s="192"/>
      <c r="R8" s="61"/>
      <c r="S8" s="62"/>
      <c r="T8" s="405"/>
      <c r="U8" s="358"/>
      <c r="V8" s="358"/>
      <c r="W8" s="402"/>
      <c r="X8" s="402"/>
      <c r="Y8" s="402"/>
      <c r="Z8" s="402"/>
      <c r="AA8" s="402"/>
      <c r="AB8" s="403"/>
      <c r="AD8" s="1" t="s">
        <v>134</v>
      </c>
      <c r="AE8" s="23" t="str">
        <f>IF(LEN(TRIM(L8))=1,TRIM(L8)&amp;"　　",IF(LEN(TRIM(L8))=2,LEFT(L8,1)&amp;"　"&amp;RIGHT(L8,1),TRIM(L8)))&amp;"　"&amp;IF(LEN(TRIM(M8))=1,"　　"&amp;TRIM(M8),IF(LEN(TRIM(M8))=2,LEFT(M8,1)&amp;"　"&amp;RIGHT(M8,1),TRIM(M8)))</f>
        <v>　</v>
      </c>
      <c r="AF8" s="1">
        <f t="shared" ref="AF8:AG15" si="0">N8</f>
        <v>0</v>
      </c>
      <c r="AG8" s="1">
        <f t="shared" si="0"/>
        <v>0</v>
      </c>
      <c r="AH8" s="42">
        <f>S8</f>
        <v>0</v>
      </c>
      <c r="AI8" s="1" t="str">
        <f t="shared" ref="AI8:AI15" si="1">RIGHT(P8,2)&amp;IF(LEN(Q8)=1,"0"&amp;Q8,Q8)&amp;IF(LEN(R8)=1,"0"&amp;R8,R8)</f>
        <v/>
      </c>
    </row>
    <row r="9" spans="1:38" ht="24" customHeight="1" x14ac:dyDescent="0.4">
      <c r="C9" s="361" t="s">
        <v>115</v>
      </c>
      <c r="D9" s="362"/>
      <c r="E9" s="362"/>
      <c r="F9" s="362"/>
      <c r="G9" s="362"/>
      <c r="H9" s="362"/>
      <c r="I9" s="362"/>
      <c r="J9" s="362"/>
      <c r="K9" s="363"/>
      <c r="L9" s="100"/>
      <c r="M9" s="101"/>
      <c r="N9" s="63"/>
      <c r="O9" s="186"/>
      <c r="P9" s="187"/>
      <c r="Q9" s="187"/>
      <c r="R9" s="64"/>
      <c r="S9" s="65"/>
      <c r="T9" s="410"/>
      <c r="U9" s="365"/>
      <c r="V9" s="365"/>
      <c r="W9" s="365"/>
      <c r="X9" s="365"/>
      <c r="Y9" s="365"/>
      <c r="Z9" s="365"/>
      <c r="AA9" s="365"/>
      <c r="AB9" s="366"/>
      <c r="AD9" s="1" t="s">
        <v>135</v>
      </c>
      <c r="AE9" s="23" t="str">
        <f>IF(LEN(TRIM(L9))=1,TRIM(L9)&amp;"　　",IF(LEN(TRIM(L9))=2,LEFT(L9,1)&amp;"　"&amp;RIGHT(L9,1),TRIM(L9)))&amp;"　"&amp;IF(LEN(TRIM(M9))=1,"　　"&amp;TRIM(M9),IF(LEN(TRIM(M9))=2,LEFT(M9,1)&amp;"　"&amp;RIGHT(M9,1),TRIM(M9)))</f>
        <v>　</v>
      </c>
      <c r="AF9" s="1">
        <f t="shared" si="0"/>
        <v>0</v>
      </c>
      <c r="AG9" s="1">
        <f t="shared" si="0"/>
        <v>0</v>
      </c>
      <c r="AH9" s="42">
        <f t="shared" ref="AH9:AH15" si="2">S9</f>
        <v>0</v>
      </c>
      <c r="AI9" s="1" t="str">
        <f t="shared" si="1"/>
        <v/>
      </c>
      <c r="AJ9" s="1">
        <f t="shared" ref="AJ9:AJ15" si="3">T9</f>
        <v>0</v>
      </c>
      <c r="AK9" s="1">
        <f t="shared" ref="AK9:AK15" si="4">W9</f>
        <v>0</v>
      </c>
      <c r="AL9" s="1">
        <f t="shared" ref="AL9:AL15" si="5">Z9</f>
        <v>0</v>
      </c>
    </row>
    <row r="10" spans="1:38" ht="24" customHeight="1" x14ac:dyDescent="0.4">
      <c r="C10" s="348" t="s">
        <v>116</v>
      </c>
      <c r="D10" s="349"/>
      <c r="E10" s="349"/>
      <c r="F10" s="349"/>
      <c r="G10" s="349"/>
      <c r="H10" s="349"/>
      <c r="I10" s="349"/>
      <c r="J10" s="349"/>
      <c r="K10" s="350"/>
      <c r="L10" s="102"/>
      <c r="M10" s="103"/>
      <c r="N10" s="66"/>
      <c r="O10" s="190"/>
      <c r="P10" s="188"/>
      <c r="Q10" s="188"/>
      <c r="R10" s="67"/>
      <c r="S10" s="68"/>
      <c r="T10" s="384"/>
      <c r="U10" s="352"/>
      <c r="V10" s="352"/>
      <c r="W10" s="352"/>
      <c r="X10" s="352"/>
      <c r="Y10" s="352"/>
      <c r="Z10" s="352"/>
      <c r="AA10" s="352"/>
      <c r="AB10" s="353"/>
      <c r="AD10" s="1" t="s">
        <v>136</v>
      </c>
      <c r="AE10" s="23" t="str">
        <f t="shared" ref="AE10:AE15" si="6">IF(LEN(TRIM(L10))=1,TRIM(L10)&amp;"　　",IF(LEN(TRIM(L10))=2,LEFT(L10,1)&amp;"　"&amp;RIGHT(L10,1),TRIM(L10)))&amp;"　"&amp;IF(LEN(TRIM(M10))=1,"　　"&amp;TRIM(M10),IF(LEN(TRIM(M10))=2,LEFT(M10,1)&amp;"　"&amp;RIGHT(M10,1),TRIM(M10)))</f>
        <v>　</v>
      </c>
      <c r="AF10" s="1">
        <f t="shared" si="0"/>
        <v>0</v>
      </c>
      <c r="AG10" s="1">
        <f t="shared" si="0"/>
        <v>0</v>
      </c>
      <c r="AH10" s="42">
        <f t="shared" si="2"/>
        <v>0</v>
      </c>
      <c r="AI10" s="1" t="str">
        <f t="shared" si="1"/>
        <v/>
      </c>
      <c r="AJ10" s="1">
        <f t="shared" si="3"/>
        <v>0</v>
      </c>
      <c r="AK10" s="1">
        <f t="shared" si="4"/>
        <v>0</v>
      </c>
      <c r="AL10" s="1">
        <f t="shared" si="5"/>
        <v>0</v>
      </c>
    </row>
    <row r="11" spans="1:38" ht="24" customHeight="1" x14ac:dyDescent="0.4">
      <c r="C11" s="348" t="s">
        <v>117</v>
      </c>
      <c r="D11" s="349"/>
      <c r="E11" s="349"/>
      <c r="F11" s="349"/>
      <c r="G11" s="349"/>
      <c r="H11" s="349"/>
      <c r="I11" s="349"/>
      <c r="J11" s="349"/>
      <c r="K11" s="350"/>
      <c r="L11" s="102"/>
      <c r="M11" s="103"/>
      <c r="N11" s="66"/>
      <c r="O11" s="190"/>
      <c r="P11" s="188"/>
      <c r="Q11" s="188"/>
      <c r="R11" s="67"/>
      <c r="S11" s="68"/>
      <c r="T11" s="384"/>
      <c r="U11" s="352"/>
      <c r="V11" s="352"/>
      <c r="W11" s="352"/>
      <c r="X11" s="352"/>
      <c r="Y11" s="352"/>
      <c r="Z11" s="352"/>
      <c r="AA11" s="352"/>
      <c r="AB11" s="353"/>
      <c r="AD11" s="1" t="s">
        <v>137</v>
      </c>
      <c r="AE11" s="23" t="str">
        <f t="shared" si="6"/>
        <v>　</v>
      </c>
      <c r="AF11" s="1">
        <f t="shared" si="0"/>
        <v>0</v>
      </c>
      <c r="AG11" s="1">
        <f t="shared" si="0"/>
        <v>0</v>
      </c>
      <c r="AH11" s="42">
        <f t="shared" si="2"/>
        <v>0</v>
      </c>
      <c r="AI11" s="1" t="str">
        <f t="shared" si="1"/>
        <v/>
      </c>
      <c r="AJ11" s="1">
        <f t="shared" si="3"/>
        <v>0</v>
      </c>
      <c r="AK11" s="1">
        <f t="shared" si="4"/>
        <v>0</v>
      </c>
      <c r="AL11" s="1">
        <f t="shared" si="5"/>
        <v>0</v>
      </c>
    </row>
    <row r="12" spans="1:38" ht="24" customHeight="1" x14ac:dyDescent="0.4">
      <c r="C12" s="348" t="s">
        <v>118</v>
      </c>
      <c r="D12" s="349"/>
      <c r="E12" s="349"/>
      <c r="F12" s="349"/>
      <c r="G12" s="349"/>
      <c r="H12" s="349"/>
      <c r="I12" s="349"/>
      <c r="J12" s="349"/>
      <c r="K12" s="350"/>
      <c r="L12" s="102"/>
      <c r="M12" s="103"/>
      <c r="N12" s="66"/>
      <c r="O12" s="190"/>
      <c r="P12" s="188"/>
      <c r="Q12" s="188"/>
      <c r="R12" s="67"/>
      <c r="S12" s="68"/>
      <c r="T12" s="384"/>
      <c r="U12" s="352"/>
      <c r="V12" s="352"/>
      <c r="W12" s="352"/>
      <c r="X12" s="352"/>
      <c r="Y12" s="352"/>
      <c r="Z12" s="352"/>
      <c r="AA12" s="352"/>
      <c r="AB12" s="353"/>
      <c r="AD12" s="1" t="s">
        <v>138</v>
      </c>
      <c r="AE12" s="23" t="str">
        <f t="shared" si="6"/>
        <v>　</v>
      </c>
      <c r="AF12" s="1">
        <f t="shared" si="0"/>
        <v>0</v>
      </c>
      <c r="AG12" s="1">
        <f t="shared" si="0"/>
        <v>0</v>
      </c>
      <c r="AH12" s="42">
        <f t="shared" si="2"/>
        <v>0</v>
      </c>
      <c r="AI12" s="1" t="str">
        <f t="shared" si="1"/>
        <v/>
      </c>
      <c r="AJ12" s="1">
        <f t="shared" si="3"/>
        <v>0</v>
      </c>
      <c r="AK12" s="1">
        <f t="shared" si="4"/>
        <v>0</v>
      </c>
      <c r="AL12" s="1">
        <f t="shared" si="5"/>
        <v>0</v>
      </c>
    </row>
    <row r="13" spans="1:38" ht="24" customHeight="1" x14ac:dyDescent="0.4">
      <c r="C13" s="348" t="s">
        <v>119</v>
      </c>
      <c r="D13" s="349"/>
      <c r="E13" s="349"/>
      <c r="F13" s="349"/>
      <c r="G13" s="349"/>
      <c r="H13" s="349"/>
      <c r="I13" s="349"/>
      <c r="J13" s="349"/>
      <c r="K13" s="350"/>
      <c r="L13" s="102"/>
      <c r="M13" s="103"/>
      <c r="N13" s="66"/>
      <c r="O13" s="190"/>
      <c r="P13" s="188"/>
      <c r="Q13" s="188"/>
      <c r="R13" s="67"/>
      <c r="S13" s="68"/>
      <c r="T13" s="384"/>
      <c r="U13" s="352"/>
      <c r="V13" s="352"/>
      <c r="W13" s="352"/>
      <c r="X13" s="352"/>
      <c r="Y13" s="352"/>
      <c r="Z13" s="352"/>
      <c r="AA13" s="352"/>
      <c r="AB13" s="353"/>
      <c r="AD13" s="1" t="s">
        <v>139</v>
      </c>
      <c r="AE13" s="23" t="str">
        <f t="shared" si="6"/>
        <v>　</v>
      </c>
      <c r="AF13" s="1">
        <f t="shared" si="0"/>
        <v>0</v>
      </c>
      <c r="AG13" s="1">
        <f t="shared" si="0"/>
        <v>0</v>
      </c>
      <c r="AH13" s="42">
        <f t="shared" si="2"/>
        <v>0</v>
      </c>
      <c r="AI13" s="1" t="str">
        <f t="shared" si="1"/>
        <v/>
      </c>
      <c r="AJ13" s="1">
        <f t="shared" si="3"/>
        <v>0</v>
      </c>
      <c r="AK13" s="1">
        <f t="shared" si="4"/>
        <v>0</v>
      </c>
      <c r="AL13" s="1">
        <f t="shared" si="5"/>
        <v>0</v>
      </c>
    </row>
    <row r="14" spans="1:38" ht="24" customHeight="1" x14ac:dyDescent="0.4">
      <c r="C14" s="348" t="s">
        <v>120</v>
      </c>
      <c r="D14" s="349"/>
      <c r="E14" s="349"/>
      <c r="F14" s="349"/>
      <c r="G14" s="349"/>
      <c r="H14" s="349"/>
      <c r="I14" s="349"/>
      <c r="J14" s="349"/>
      <c r="K14" s="350"/>
      <c r="L14" s="102"/>
      <c r="M14" s="103"/>
      <c r="N14" s="66"/>
      <c r="O14" s="190"/>
      <c r="P14" s="188"/>
      <c r="Q14" s="188"/>
      <c r="R14" s="67"/>
      <c r="S14" s="68"/>
      <c r="T14" s="384"/>
      <c r="U14" s="352"/>
      <c r="V14" s="352"/>
      <c r="W14" s="352"/>
      <c r="X14" s="352"/>
      <c r="Y14" s="352"/>
      <c r="Z14" s="352"/>
      <c r="AA14" s="352"/>
      <c r="AB14" s="353"/>
      <c r="AD14" s="1" t="s">
        <v>140</v>
      </c>
      <c r="AE14" s="23" t="str">
        <f t="shared" si="6"/>
        <v>　</v>
      </c>
      <c r="AF14" s="1">
        <f t="shared" si="0"/>
        <v>0</v>
      </c>
      <c r="AG14" s="1">
        <f t="shared" si="0"/>
        <v>0</v>
      </c>
      <c r="AH14" s="42">
        <f t="shared" si="2"/>
        <v>0</v>
      </c>
      <c r="AI14" s="1" t="str">
        <f t="shared" si="1"/>
        <v/>
      </c>
      <c r="AJ14" s="1">
        <f t="shared" si="3"/>
        <v>0</v>
      </c>
      <c r="AK14" s="1">
        <f t="shared" si="4"/>
        <v>0</v>
      </c>
      <c r="AL14" s="1">
        <f t="shared" si="5"/>
        <v>0</v>
      </c>
    </row>
    <row r="15" spans="1:38" ht="24" customHeight="1" thickBot="1" x14ac:dyDescent="0.45">
      <c r="C15" s="342" t="s">
        <v>121</v>
      </c>
      <c r="D15" s="343"/>
      <c r="E15" s="343"/>
      <c r="F15" s="343"/>
      <c r="G15" s="343"/>
      <c r="H15" s="343"/>
      <c r="I15" s="343"/>
      <c r="J15" s="343"/>
      <c r="K15" s="344"/>
      <c r="L15" s="104"/>
      <c r="M15" s="105"/>
      <c r="N15" s="69"/>
      <c r="O15" s="195"/>
      <c r="P15" s="193"/>
      <c r="Q15" s="193"/>
      <c r="R15" s="70"/>
      <c r="S15" s="71"/>
      <c r="T15" s="401"/>
      <c r="U15" s="346"/>
      <c r="V15" s="346"/>
      <c r="W15" s="346"/>
      <c r="X15" s="346"/>
      <c r="Y15" s="346"/>
      <c r="Z15" s="346"/>
      <c r="AA15" s="346"/>
      <c r="AB15" s="347"/>
      <c r="AD15" s="1" t="s">
        <v>141</v>
      </c>
      <c r="AE15" s="23" t="str">
        <f t="shared" si="6"/>
        <v>　</v>
      </c>
      <c r="AF15" s="1">
        <f t="shared" si="0"/>
        <v>0</v>
      </c>
      <c r="AG15" s="1">
        <f t="shared" si="0"/>
        <v>0</v>
      </c>
      <c r="AH15" s="42">
        <f t="shared" si="2"/>
        <v>0</v>
      </c>
      <c r="AI15" s="1" t="str">
        <f t="shared" si="1"/>
        <v/>
      </c>
      <c r="AJ15" s="1">
        <f t="shared" si="3"/>
        <v>0</v>
      </c>
      <c r="AK15" s="1">
        <f t="shared" si="4"/>
        <v>0</v>
      </c>
      <c r="AL15" s="1">
        <f t="shared" si="5"/>
        <v>0</v>
      </c>
    </row>
    <row r="16" spans="1:38" ht="17.45" customHeight="1" x14ac:dyDescent="0.4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2"/>
      <c r="AE16" s="23"/>
    </row>
    <row r="17" spans="1:38" ht="17.45" customHeight="1" thickBot="1" x14ac:dyDescent="0.45">
      <c r="AE17" s="23"/>
    </row>
    <row r="18" spans="1:38" ht="19.899999999999999" customHeight="1" x14ac:dyDescent="0.4">
      <c r="C18" s="406" t="s">
        <v>440</v>
      </c>
      <c r="D18" s="407"/>
      <c r="E18" s="407"/>
      <c r="F18" s="407"/>
      <c r="G18" s="407"/>
      <c r="H18" s="407"/>
      <c r="I18" s="407"/>
      <c r="J18" s="408"/>
      <c r="K18" s="378"/>
      <c r="L18" s="379"/>
      <c r="M18" s="379"/>
      <c r="N18" s="380"/>
      <c r="O18" s="370" t="str">
        <f>初期設定!$P$22&amp;"年度実績"</f>
        <v>令和元年度実績</v>
      </c>
      <c r="P18" s="371"/>
      <c r="Q18" s="374" t="s">
        <v>152</v>
      </c>
      <c r="R18" s="374"/>
      <c r="S18" s="374"/>
      <c r="T18" s="374"/>
      <c r="U18" s="374"/>
      <c r="V18" s="374"/>
      <c r="W18" s="375"/>
      <c r="X18" s="399"/>
      <c r="Y18" s="399"/>
      <c r="Z18" s="399"/>
      <c r="AA18" s="374" t="s">
        <v>131</v>
      </c>
      <c r="AB18" s="400"/>
      <c r="AE18" s="23"/>
    </row>
    <row r="19" spans="1:38" ht="19.899999999999999" customHeight="1" thickBot="1" x14ac:dyDescent="0.45">
      <c r="A19" s="202">
        <v>1</v>
      </c>
      <c r="C19" s="196"/>
      <c r="D19" s="197" t="s">
        <v>441</v>
      </c>
      <c r="E19" s="197"/>
      <c r="F19" s="197"/>
      <c r="G19" s="197"/>
      <c r="H19" s="197" t="s">
        <v>442</v>
      </c>
      <c r="I19" s="197"/>
      <c r="J19" s="201"/>
      <c r="K19" s="381"/>
      <c r="L19" s="382"/>
      <c r="M19" s="382"/>
      <c r="N19" s="383"/>
      <c r="O19" s="372"/>
      <c r="P19" s="373"/>
      <c r="Q19" s="376" t="s">
        <v>153</v>
      </c>
      <c r="R19" s="376"/>
      <c r="S19" s="376"/>
      <c r="T19" s="376"/>
      <c r="U19" s="376"/>
      <c r="V19" s="376"/>
      <c r="W19" s="377"/>
      <c r="X19" s="367"/>
      <c r="Y19" s="367"/>
      <c r="Z19" s="367"/>
      <c r="AA19" s="368" t="s">
        <v>131</v>
      </c>
      <c r="AB19" s="369"/>
      <c r="AE19" s="23"/>
    </row>
    <row r="20" spans="1:38" ht="9" customHeight="1" thickBot="1" x14ac:dyDescent="0.45">
      <c r="AE20" s="23"/>
    </row>
    <row r="21" spans="1:38" ht="17.45" customHeight="1" x14ac:dyDescent="0.4">
      <c r="C21" s="385" t="s">
        <v>132</v>
      </c>
      <c r="D21" s="386"/>
      <c r="E21" s="386"/>
      <c r="F21" s="386"/>
      <c r="G21" s="386"/>
      <c r="H21" s="386"/>
      <c r="I21" s="386"/>
      <c r="J21" s="386"/>
      <c r="K21" s="387"/>
      <c r="L21" s="398" t="s">
        <v>149</v>
      </c>
      <c r="M21" s="392"/>
      <c r="N21" s="386" t="s">
        <v>3</v>
      </c>
      <c r="O21" s="391" t="s">
        <v>130</v>
      </c>
      <c r="P21" s="386" t="s">
        <v>126</v>
      </c>
      <c r="Q21" s="386"/>
      <c r="R21" s="387"/>
      <c r="S21" s="359" t="s">
        <v>194</v>
      </c>
      <c r="T21" s="392" t="s">
        <v>124</v>
      </c>
      <c r="U21" s="386"/>
      <c r="V21" s="386"/>
      <c r="W21" s="394" t="s">
        <v>127</v>
      </c>
      <c r="X21" s="395"/>
      <c r="Y21" s="395"/>
      <c r="Z21" s="397" t="s">
        <v>128</v>
      </c>
      <c r="AA21" s="386"/>
      <c r="AB21" s="387"/>
      <c r="AE21" s="23"/>
    </row>
    <row r="22" spans="1:38" ht="17.45" customHeight="1" thickBot="1" x14ac:dyDescent="0.45">
      <c r="C22" s="388"/>
      <c r="D22" s="389"/>
      <c r="E22" s="389"/>
      <c r="F22" s="389"/>
      <c r="G22" s="389"/>
      <c r="H22" s="389"/>
      <c r="I22" s="389"/>
      <c r="J22" s="389"/>
      <c r="K22" s="390"/>
      <c r="L22" s="17" t="s">
        <v>150</v>
      </c>
      <c r="M22" s="18" t="s">
        <v>151</v>
      </c>
      <c r="N22" s="389"/>
      <c r="O22" s="388"/>
      <c r="P22" s="18" t="s">
        <v>125</v>
      </c>
      <c r="Q22" s="18" t="s">
        <v>122</v>
      </c>
      <c r="R22" s="20" t="s">
        <v>123</v>
      </c>
      <c r="S22" s="360"/>
      <c r="T22" s="393"/>
      <c r="U22" s="389"/>
      <c r="V22" s="389"/>
      <c r="W22" s="396"/>
      <c r="X22" s="396"/>
      <c r="Y22" s="396"/>
      <c r="Z22" s="389"/>
      <c r="AA22" s="389"/>
      <c r="AB22" s="390"/>
      <c r="AE22" s="23"/>
    </row>
    <row r="23" spans="1:38" ht="24" customHeight="1" thickBot="1" x14ac:dyDescent="0.45">
      <c r="C23" s="354" t="s">
        <v>114</v>
      </c>
      <c r="D23" s="355"/>
      <c r="E23" s="355"/>
      <c r="F23" s="355"/>
      <c r="G23" s="355"/>
      <c r="H23" s="355"/>
      <c r="I23" s="355"/>
      <c r="J23" s="355"/>
      <c r="K23" s="356"/>
      <c r="L23" s="98"/>
      <c r="M23" s="99"/>
      <c r="N23" s="59"/>
      <c r="O23" s="60"/>
      <c r="P23" s="78"/>
      <c r="Q23" s="78"/>
      <c r="R23" s="72"/>
      <c r="S23" s="62"/>
      <c r="T23" s="357"/>
      <c r="U23" s="358"/>
      <c r="V23" s="358"/>
      <c r="W23" s="402"/>
      <c r="X23" s="402"/>
      <c r="Y23" s="402"/>
      <c r="Z23" s="402"/>
      <c r="AA23" s="402"/>
      <c r="AB23" s="403"/>
      <c r="AD23" s="1" t="s">
        <v>134</v>
      </c>
      <c r="AE23" s="23" t="str">
        <f>IF(LEN(TRIM(L23))=1,TRIM(L23)&amp;"　　",IF(LEN(TRIM(L23))=2,LEFT(L23,1)&amp;"　"&amp;RIGHT(L23,1),TRIM(L23)))&amp;"　"&amp;IF(LEN(TRIM(M23))=1,"　　"&amp;TRIM(M23),IF(LEN(TRIM(M23))=2,LEFT(M23,1)&amp;"　"&amp;RIGHT(M23,1),TRIM(M23)))</f>
        <v>　</v>
      </c>
      <c r="AF23" s="1">
        <f t="shared" ref="AF23:AG30" si="7">N23</f>
        <v>0</v>
      </c>
      <c r="AG23" s="1">
        <f t="shared" si="7"/>
        <v>0</v>
      </c>
      <c r="AH23" s="42">
        <f>S23</f>
        <v>0</v>
      </c>
      <c r="AI23" s="1" t="str">
        <f t="shared" ref="AI23:AI30" si="8">RIGHT(P23,2)&amp;IF(LEN(Q23)=1,"0"&amp;Q23,Q23)&amp;IF(LEN(R23)=1,"0"&amp;R23,R23)</f>
        <v/>
      </c>
    </row>
    <row r="24" spans="1:38" ht="24" customHeight="1" x14ac:dyDescent="0.4">
      <c r="C24" s="361" t="s">
        <v>115</v>
      </c>
      <c r="D24" s="362"/>
      <c r="E24" s="362"/>
      <c r="F24" s="362"/>
      <c r="G24" s="362"/>
      <c r="H24" s="362"/>
      <c r="I24" s="362"/>
      <c r="J24" s="362"/>
      <c r="K24" s="363"/>
      <c r="L24" s="100"/>
      <c r="M24" s="101"/>
      <c r="N24" s="63"/>
      <c r="O24" s="82"/>
      <c r="P24" s="79"/>
      <c r="Q24" s="79"/>
      <c r="R24" s="80"/>
      <c r="S24" s="65"/>
      <c r="T24" s="364"/>
      <c r="U24" s="365"/>
      <c r="V24" s="365"/>
      <c r="W24" s="365"/>
      <c r="X24" s="365"/>
      <c r="Y24" s="365"/>
      <c r="Z24" s="365"/>
      <c r="AA24" s="365"/>
      <c r="AB24" s="366"/>
      <c r="AD24" s="1" t="s">
        <v>135</v>
      </c>
      <c r="AE24" s="23" t="str">
        <f>IF(LEN(TRIM(L24))=1,TRIM(L24)&amp;"　　",IF(LEN(TRIM(L24))=2,LEFT(L24,1)&amp;"　"&amp;RIGHT(L24,1),TRIM(L24)))&amp;"　"&amp;IF(LEN(TRIM(M24))=1,"　　"&amp;TRIM(M24),IF(LEN(TRIM(M24))=2,LEFT(M24,1)&amp;"　"&amp;RIGHT(M24,1),TRIM(M24)))</f>
        <v>　</v>
      </c>
      <c r="AF24" s="1">
        <f t="shared" si="7"/>
        <v>0</v>
      </c>
      <c r="AG24" s="1">
        <f t="shared" si="7"/>
        <v>0</v>
      </c>
      <c r="AH24" s="42">
        <f t="shared" ref="AH24:AH30" si="9">S24</f>
        <v>0</v>
      </c>
      <c r="AI24" s="1" t="str">
        <f t="shared" si="8"/>
        <v/>
      </c>
      <c r="AJ24" s="1">
        <f t="shared" ref="AJ24:AJ30" si="10">T24</f>
        <v>0</v>
      </c>
      <c r="AK24" s="1">
        <f t="shared" ref="AK24:AK30" si="11">W24</f>
        <v>0</v>
      </c>
      <c r="AL24" s="1">
        <f t="shared" ref="AL24:AL30" si="12">Z24</f>
        <v>0</v>
      </c>
    </row>
    <row r="25" spans="1:38" ht="24" customHeight="1" x14ac:dyDescent="0.4">
      <c r="C25" s="348" t="s">
        <v>116</v>
      </c>
      <c r="D25" s="349"/>
      <c r="E25" s="349"/>
      <c r="F25" s="349"/>
      <c r="G25" s="349"/>
      <c r="H25" s="349"/>
      <c r="I25" s="349"/>
      <c r="J25" s="349"/>
      <c r="K25" s="350"/>
      <c r="L25" s="102"/>
      <c r="M25" s="103"/>
      <c r="N25" s="66"/>
      <c r="O25" s="81"/>
      <c r="P25" s="75"/>
      <c r="Q25" s="75"/>
      <c r="R25" s="76"/>
      <c r="S25" s="68"/>
      <c r="T25" s="351"/>
      <c r="U25" s="352"/>
      <c r="V25" s="352"/>
      <c r="W25" s="352"/>
      <c r="X25" s="352"/>
      <c r="Y25" s="352"/>
      <c r="Z25" s="352"/>
      <c r="AA25" s="352"/>
      <c r="AB25" s="353"/>
      <c r="AD25" s="1" t="s">
        <v>136</v>
      </c>
      <c r="AE25" s="23" t="str">
        <f t="shared" ref="AE25:AE30" si="13">IF(LEN(TRIM(L25))=1,TRIM(L25)&amp;"　　",IF(LEN(TRIM(L25))=2,LEFT(L25,1)&amp;"　"&amp;RIGHT(L25,1),TRIM(L25)))&amp;"　"&amp;IF(LEN(TRIM(M25))=1,"　　"&amp;TRIM(M25),IF(LEN(TRIM(M25))=2,LEFT(M25,1)&amp;"　"&amp;RIGHT(M25,1),TRIM(M25)))</f>
        <v>　</v>
      </c>
      <c r="AF25" s="1">
        <f t="shared" si="7"/>
        <v>0</v>
      </c>
      <c r="AG25" s="1">
        <f t="shared" si="7"/>
        <v>0</v>
      </c>
      <c r="AH25" s="42">
        <f t="shared" si="9"/>
        <v>0</v>
      </c>
      <c r="AI25" s="1" t="str">
        <f t="shared" si="8"/>
        <v/>
      </c>
      <c r="AJ25" s="1">
        <f t="shared" si="10"/>
        <v>0</v>
      </c>
      <c r="AK25" s="1">
        <f t="shared" si="11"/>
        <v>0</v>
      </c>
      <c r="AL25" s="1">
        <f t="shared" si="12"/>
        <v>0</v>
      </c>
    </row>
    <row r="26" spans="1:38" ht="24" customHeight="1" x14ac:dyDescent="0.4">
      <c r="C26" s="348" t="s">
        <v>117</v>
      </c>
      <c r="D26" s="349"/>
      <c r="E26" s="349"/>
      <c r="F26" s="349"/>
      <c r="G26" s="349"/>
      <c r="H26" s="349"/>
      <c r="I26" s="349"/>
      <c r="J26" s="349"/>
      <c r="K26" s="350"/>
      <c r="L26" s="102"/>
      <c r="M26" s="103"/>
      <c r="N26" s="66"/>
      <c r="O26" s="81"/>
      <c r="P26" s="75"/>
      <c r="Q26" s="75"/>
      <c r="R26" s="76"/>
      <c r="S26" s="68"/>
      <c r="T26" s="351"/>
      <c r="U26" s="352"/>
      <c r="V26" s="352"/>
      <c r="W26" s="352"/>
      <c r="X26" s="352"/>
      <c r="Y26" s="352"/>
      <c r="Z26" s="352"/>
      <c r="AA26" s="352"/>
      <c r="AB26" s="353"/>
      <c r="AD26" s="1" t="s">
        <v>137</v>
      </c>
      <c r="AE26" s="23" t="str">
        <f t="shared" si="13"/>
        <v>　</v>
      </c>
      <c r="AF26" s="1">
        <f t="shared" si="7"/>
        <v>0</v>
      </c>
      <c r="AG26" s="1">
        <f t="shared" si="7"/>
        <v>0</v>
      </c>
      <c r="AH26" s="42">
        <f t="shared" si="9"/>
        <v>0</v>
      </c>
      <c r="AI26" s="1" t="str">
        <f t="shared" si="8"/>
        <v/>
      </c>
      <c r="AJ26" s="1">
        <f t="shared" si="10"/>
        <v>0</v>
      </c>
      <c r="AK26" s="1">
        <f t="shared" si="11"/>
        <v>0</v>
      </c>
      <c r="AL26" s="1">
        <f t="shared" si="12"/>
        <v>0</v>
      </c>
    </row>
    <row r="27" spans="1:38" ht="24" customHeight="1" x14ac:dyDescent="0.4">
      <c r="C27" s="348" t="s">
        <v>118</v>
      </c>
      <c r="D27" s="349"/>
      <c r="E27" s="349"/>
      <c r="F27" s="349"/>
      <c r="G27" s="349"/>
      <c r="H27" s="349"/>
      <c r="I27" s="349"/>
      <c r="J27" s="349"/>
      <c r="K27" s="350"/>
      <c r="L27" s="102"/>
      <c r="M27" s="103"/>
      <c r="N27" s="66"/>
      <c r="O27" s="81"/>
      <c r="P27" s="75"/>
      <c r="Q27" s="75"/>
      <c r="R27" s="76"/>
      <c r="S27" s="68"/>
      <c r="T27" s="351"/>
      <c r="U27" s="352"/>
      <c r="V27" s="352"/>
      <c r="W27" s="352"/>
      <c r="X27" s="352"/>
      <c r="Y27" s="352"/>
      <c r="Z27" s="352"/>
      <c r="AA27" s="352"/>
      <c r="AB27" s="353"/>
      <c r="AD27" s="1" t="s">
        <v>138</v>
      </c>
      <c r="AE27" s="23" t="str">
        <f t="shared" si="13"/>
        <v>　</v>
      </c>
      <c r="AF27" s="1">
        <f t="shared" si="7"/>
        <v>0</v>
      </c>
      <c r="AG27" s="1">
        <f t="shared" si="7"/>
        <v>0</v>
      </c>
      <c r="AH27" s="42">
        <f t="shared" si="9"/>
        <v>0</v>
      </c>
      <c r="AI27" s="1" t="str">
        <f t="shared" si="8"/>
        <v/>
      </c>
      <c r="AJ27" s="1">
        <f t="shared" si="10"/>
        <v>0</v>
      </c>
      <c r="AK27" s="1">
        <f t="shared" si="11"/>
        <v>0</v>
      </c>
      <c r="AL27" s="1">
        <f t="shared" si="12"/>
        <v>0</v>
      </c>
    </row>
    <row r="28" spans="1:38" ht="24" customHeight="1" x14ac:dyDescent="0.4">
      <c r="C28" s="348" t="s">
        <v>119</v>
      </c>
      <c r="D28" s="349"/>
      <c r="E28" s="349"/>
      <c r="F28" s="349"/>
      <c r="G28" s="349"/>
      <c r="H28" s="349"/>
      <c r="I28" s="349"/>
      <c r="J28" s="349"/>
      <c r="K28" s="350"/>
      <c r="L28" s="102"/>
      <c r="M28" s="103"/>
      <c r="N28" s="66"/>
      <c r="O28" s="81"/>
      <c r="P28" s="75"/>
      <c r="Q28" s="75"/>
      <c r="R28" s="76"/>
      <c r="S28" s="68"/>
      <c r="T28" s="351"/>
      <c r="U28" s="352"/>
      <c r="V28" s="352"/>
      <c r="W28" s="352"/>
      <c r="X28" s="352"/>
      <c r="Y28" s="352"/>
      <c r="Z28" s="352"/>
      <c r="AA28" s="352"/>
      <c r="AB28" s="353"/>
      <c r="AD28" s="1" t="s">
        <v>139</v>
      </c>
      <c r="AE28" s="23" t="str">
        <f t="shared" si="13"/>
        <v>　</v>
      </c>
      <c r="AF28" s="1">
        <f t="shared" si="7"/>
        <v>0</v>
      </c>
      <c r="AG28" s="1">
        <f t="shared" si="7"/>
        <v>0</v>
      </c>
      <c r="AH28" s="42">
        <f t="shared" si="9"/>
        <v>0</v>
      </c>
      <c r="AI28" s="1" t="str">
        <f t="shared" si="8"/>
        <v/>
      </c>
      <c r="AJ28" s="1">
        <f t="shared" si="10"/>
        <v>0</v>
      </c>
      <c r="AK28" s="1">
        <f t="shared" si="11"/>
        <v>0</v>
      </c>
      <c r="AL28" s="1">
        <f t="shared" si="12"/>
        <v>0</v>
      </c>
    </row>
    <row r="29" spans="1:38" ht="24" customHeight="1" x14ac:dyDescent="0.4">
      <c r="C29" s="348" t="s">
        <v>120</v>
      </c>
      <c r="D29" s="349"/>
      <c r="E29" s="349"/>
      <c r="F29" s="349"/>
      <c r="G29" s="349"/>
      <c r="H29" s="349"/>
      <c r="I29" s="349"/>
      <c r="J29" s="349"/>
      <c r="K29" s="350"/>
      <c r="L29" s="102"/>
      <c r="M29" s="103"/>
      <c r="N29" s="66"/>
      <c r="O29" s="81"/>
      <c r="P29" s="75"/>
      <c r="Q29" s="75"/>
      <c r="R29" s="76"/>
      <c r="S29" s="68"/>
      <c r="T29" s="351"/>
      <c r="U29" s="352"/>
      <c r="V29" s="352"/>
      <c r="W29" s="352"/>
      <c r="X29" s="352"/>
      <c r="Y29" s="352"/>
      <c r="Z29" s="352"/>
      <c r="AA29" s="352"/>
      <c r="AB29" s="353"/>
      <c r="AD29" s="1" t="s">
        <v>140</v>
      </c>
      <c r="AE29" s="23" t="str">
        <f t="shared" si="13"/>
        <v>　</v>
      </c>
      <c r="AF29" s="1">
        <f t="shared" si="7"/>
        <v>0</v>
      </c>
      <c r="AG29" s="1">
        <f t="shared" si="7"/>
        <v>0</v>
      </c>
      <c r="AH29" s="42">
        <f t="shared" si="9"/>
        <v>0</v>
      </c>
      <c r="AI29" s="1" t="str">
        <f t="shared" si="8"/>
        <v/>
      </c>
      <c r="AJ29" s="1">
        <f t="shared" si="10"/>
        <v>0</v>
      </c>
      <c r="AK29" s="1">
        <f t="shared" si="11"/>
        <v>0</v>
      </c>
      <c r="AL29" s="1">
        <f t="shared" si="12"/>
        <v>0</v>
      </c>
    </row>
    <row r="30" spans="1:38" ht="24" customHeight="1" thickBot="1" x14ac:dyDescent="0.45">
      <c r="C30" s="342" t="s">
        <v>121</v>
      </c>
      <c r="D30" s="343"/>
      <c r="E30" s="343"/>
      <c r="F30" s="343"/>
      <c r="G30" s="343"/>
      <c r="H30" s="343"/>
      <c r="I30" s="343"/>
      <c r="J30" s="343"/>
      <c r="K30" s="344"/>
      <c r="L30" s="104"/>
      <c r="M30" s="105"/>
      <c r="N30" s="69"/>
      <c r="O30" s="77"/>
      <c r="P30" s="73"/>
      <c r="Q30" s="73"/>
      <c r="R30" s="74"/>
      <c r="S30" s="71"/>
      <c r="T30" s="345"/>
      <c r="U30" s="346"/>
      <c r="V30" s="346"/>
      <c r="W30" s="346"/>
      <c r="X30" s="346"/>
      <c r="Y30" s="346"/>
      <c r="Z30" s="346"/>
      <c r="AA30" s="346"/>
      <c r="AB30" s="347"/>
      <c r="AD30" s="1" t="s">
        <v>141</v>
      </c>
      <c r="AE30" s="23" t="str">
        <f t="shared" si="13"/>
        <v>　</v>
      </c>
      <c r="AF30" s="1">
        <f t="shared" si="7"/>
        <v>0</v>
      </c>
      <c r="AG30" s="1">
        <f t="shared" si="7"/>
        <v>0</v>
      </c>
      <c r="AH30" s="42">
        <f t="shared" si="9"/>
        <v>0</v>
      </c>
      <c r="AI30" s="1" t="str">
        <f t="shared" si="8"/>
        <v/>
      </c>
      <c r="AJ30" s="1">
        <f t="shared" si="10"/>
        <v>0</v>
      </c>
      <c r="AK30" s="1">
        <f t="shared" si="11"/>
        <v>0</v>
      </c>
      <c r="AL30" s="1">
        <f t="shared" si="12"/>
        <v>0</v>
      </c>
    </row>
    <row r="31" spans="1:38" ht="17.45" customHeight="1" x14ac:dyDescent="0.4"/>
    <row r="32" spans="1:38" ht="17.45" hidden="1" customHeight="1" x14ac:dyDescent="0.4"/>
  </sheetData>
  <sheetProtection password="CCC5" sheet="1" objects="1" selectLockedCells="1"/>
  <mergeCells count="101">
    <mergeCell ref="C10:K10"/>
    <mergeCell ref="C11:K11"/>
    <mergeCell ref="C12:K12"/>
    <mergeCell ref="W6:Y7"/>
    <mergeCell ref="T9:V9"/>
    <mergeCell ref="W9:Y9"/>
    <mergeCell ref="L6:M6"/>
    <mergeCell ref="W14:Y14"/>
    <mergeCell ref="C18:J18"/>
    <mergeCell ref="Z14:AB14"/>
    <mergeCell ref="W10:Y10"/>
    <mergeCell ref="O6:O7"/>
    <mergeCell ref="T12:V12"/>
    <mergeCell ref="Z6:AB7"/>
    <mergeCell ref="T6:V7"/>
    <mergeCell ref="P6:R6"/>
    <mergeCell ref="Z10:AB10"/>
    <mergeCell ref="W11:Y11"/>
    <mergeCell ref="Z11:AB11"/>
    <mergeCell ref="T10:V10"/>
    <mergeCell ref="T11:V11"/>
    <mergeCell ref="W12:Y12"/>
    <mergeCell ref="Z12:AB12"/>
    <mergeCell ref="T14:V14"/>
    <mergeCell ref="W13:Y13"/>
    <mergeCell ref="C1:AB1"/>
    <mergeCell ref="Z9:AB9"/>
    <mergeCell ref="C6:K7"/>
    <mergeCell ref="N6:N7"/>
    <mergeCell ref="X3:Z3"/>
    <mergeCell ref="AA3:AB3"/>
    <mergeCell ref="X4:Z4"/>
    <mergeCell ref="AA4:AB4"/>
    <mergeCell ref="W8:Y8"/>
    <mergeCell ref="S6:S7"/>
    <mergeCell ref="C8:K8"/>
    <mergeCell ref="Z8:AB8"/>
    <mergeCell ref="T8:V8"/>
    <mergeCell ref="C9:K9"/>
    <mergeCell ref="C3:J3"/>
    <mergeCell ref="O3:P4"/>
    <mergeCell ref="Q3:W3"/>
    <mergeCell ref="Q4:W4"/>
    <mergeCell ref="K3:N4"/>
    <mergeCell ref="W25:Y25"/>
    <mergeCell ref="Z25:AB25"/>
    <mergeCell ref="C25:K25"/>
    <mergeCell ref="T25:V25"/>
    <mergeCell ref="Z13:AB13"/>
    <mergeCell ref="T13:V13"/>
    <mergeCell ref="C13:K13"/>
    <mergeCell ref="C14:K14"/>
    <mergeCell ref="C15:K15"/>
    <mergeCell ref="W15:Y15"/>
    <mergeCell ref="Z15:AB15"/>
    <mergeCell ref="C21:K22"/>
    <mergeCell ref="N21:N22"/>
    <mergeCell ref="O21:O22"/>
    <mergeCell ref="P21:R21"/>
    <mergeCell ref="T21:V22"/>
    <mergeCell ref="W21:Y22"/>
    <mergeCell ref="Z21:AB22"/>
    <mergeCell ref="L21:M21"/>
    <mergeCell ref="X18:Z18"/>
    <mergeCell ref="AA18:AB18"/>
    <mergeCell ref="T15:V15"/>
    <mergeCell ref="W23:Y23"/>
    <mergeCell ref="Z23:AB23"/>
    <mergeCell ref="C23:K23"/>
    <mergeCell ref="T23:V23"/>
    <mergeCell ref="S21:S22"/>
    <mergeCell ref="C24:K24"/>
    <mergeCell ref="T24:V24"/>
    <mergeCell ref="W24:Y24"/>
    <mergeCell ref="Z24:AB24"/>
    <mergeCell ref="X19:Z19"/>
    <mergeCell ref="AA19:AB19"/>
    <mergeCell ref="O18:P19"/>
    <mergeCell ref="Q18:W18"/>
    <mergeCell ref="Q19:W19"/>
    <mergeCell ref="K18:N19"/>
    <mergeCell ref="C30:K30"/>
    <mergeCell ref="T30:V30"/>
    <mergeCell ref="W30:Y30"/>
    <mergeCell ref="Z30:AB30"/>
    <mergeCell ref="C29:K29"/>
    <mergeCell ref="T29:V29"/>
    <mergeCell ref="C26:K26"/>
    <mergeCell ref="T26:V26"/>
    <mergeCell ref="W26:Y26"/>
    <mergeCell ref="Z26:AB26"/>
    <mergeCell ref="W27:Y27"/>
    <mergeCell ref="Z27:AB27"/>
    <mergeCell ref="C28:K28"/>
    <mergeCell ref="T28:V28"/>
    <mergeCell ref="W28:Y28"/>
    <mergeCell ref="Z28:AB28"/>
    <mergeCell ref="C27:K27"/>
    <mergeCell ref="T27:V27"/>
    <mergeCell ref="W29:Y29"/>
    <mergeCell ref="Z29:AB29"/>
  </mergeCells>
  <phoneticPr fontId="1"/>
  <dataValidations count="7">
    <dataValidation type="list" allowBlank="1" showInputMessage="1" showErrorMessage="1" sqref="O9:O15 O24:O30">
      <formula1>"1年,2年,3年"</formula1>
    </dataValidation>
    <dataValidation type="whole" imeMode="off" allowBlank="1" showInputMessage="1" showErrorMessage="1" sqref="T23:AB30 P23:R30 P8:R15 T8:AB15">
      <formula1>1</formula1>
      <formula2>3000</formula2>
    </dataValidation>
    <dataValidation type="whole" imeMode="off" allowBlank="1" showInputMessage="1" showErrorMessage="1" sqref="X3:Z4 X18:Z19">
      <formula1>1</formula1>
      <formula2>100</formula2>
    </dataValidation>
    <dataValidation type="textLength" imeMode="off" operator="equal" allowBlank="1" showInputMessage="1" showErrorMessage="1" errorTitle="登録ＩＤ桁数が違います！" error="登録ＩＤナンバー９桁を入力して下さい。_x000a_（桁数が一致しません）" prompt="登録IDは正確に入力をお願いいたします。誤って入力されますと、データが反映されませんのでご注意ください。" sqref="S8:S15 S23:S30">
      <formula1>9</formula1>
    </dataValidation>
    <dataValidation type="list" allowBlank="1" showInputMessage="1" showErrorMessage="1" sqref="O8 O23">
      <formula1>"初段,二段,三段,四段,五段,六段,七段,八段,九段,十段"</formula1>
    </dataValidation>
    <dataValidation imeMode="on" allowBlank="1" showInputMessage="1" showErrorMessage="1" sqref="L23:M30 L8:M15"/>
    <dataValidation imeMode="hiragana" allowBlank="1" showInputMessage="1" showErrorMessage="1" sqref="N23:N30 N8:N1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Group Box 1">
              <controlPr defaultSize="0" autoFill="0" autoPict="0">
                <anchor moveWithCells="1">
                  <from>
                    <xdr:col>1</xdr:col>
                    <xdr:colOff>123825</xdr:colOff>
                    <xdr:row>2</xdr:row>
                    <xdr:rowOff>0</xdr:rowOff>
                  </from>
                  <to>
                    <xdr:col>10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2</xdr:col>
                    <xdr:colOff>76200</xdr:colOff>
                    <xdr:row>3</xdr:row>
                    <xdr:rowOff>28575</xdr:rowOff>
                  </from>
                  <to>
                    <xdr:col>3</xdr:col>
                    <xdr:colOff>104775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6</xdr:col>
                    <xdr:colOff>66675</xdr:colOff>
                    <xdr:row>3</xdr:row>
                    <xdr:rowOff>28575</xdr:rowOff>
                  </from>
                  <to>
                    <xdr:col>7</xdr:col>
                    <xdr:colOff>85725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Group Box 7">
              <controlPr defaultSize="0" autoFill="0" autoPict="0">
                <anchor moveWithCells="1">
                  <from>
                    <xdr:col>1</xdr:col>
                    <xdr:colOff>123825</xdr:colOff>
                    <xdr:row>17</xdr:row>
                    <xdr:rowOff>0</xdr:rowOff>
                  </from>
                  <to>
                    <xdr:col>10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Option Button 8">
              <controlPr defaultSize="0" autoFill="0" autoLine="0" autoPict="0">
                <anchor moveWithCells="1">
                  <from>
                    <xdr:col>2</xdr:col>
                    <xdr:colOff>76200</xdr:colOff>
                    <xdr:row>18</xdr:row>
                    <xdr:rowOff>28575</xdr:rowOff>
                  </from>
                  <to>
                    <xdr:col>3</xdr:col>
                    <xdr:colOff>104775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Option Button 9">
              <controlPr defaultSize="0" autoFill="0" autoLine="0" autoPict="0">
                <anchor moveWithCells="1">
                  <from>
                    <xdr:col>6</xdr:col>
                    <xdr:colOff>66675</xdr:colOff>
                    <xdr:row>18</xdr:row>
                    <xdr:rowOff>28575</xdr:rowOff>
                  </from>
                  <to>
                    <xdr:col>7</xdr:col>
                    <xdr:colOff>85725</xdr:colOff>
                    <xdr:row>18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CCFF"/>
    <pageSetUpPr fitToPage="1"/>
  </sheetPr>
  <dimension ref="A1:CS32"/>
  <sheetViews>
    <sheetView showGridLines="0" topLeftCell="B1" workbookViewId="0">
      <pane ySplit="1" topLeftCell="A2" activePane="bottomLeft" state="frozen"/>
      <selection activeCell="U41" sqref="U41:W42"/>
      <selection pane="bottomLeft" activeCell="K3" sqref="K3:N4"/>
    </sheetView>
  </sheetViews>
  <sheetFormatPr defaultColWidth="0" defaultRowHeight="0" customHeight="1" zeroHeight="1" x14ac:dyDescent="0.4"/>
  <cols>
    <col min="1" max="1" width="2" style="1" hidden="1" customWidth="1"/>
    <col min="2" max="2" width="1.625" style="1" customWidth="1"/>
    <col min="3" max="11" width="2.25" style="1" customWidth="1"/>
    <col min="12" max="13" width="10" style="1" customWidth="1"/>
    <col min="14" max="14" width="16.125" style="1" customWidth="1"/>
    <col min="15" max="18" width="5.375" style="1" customWidth="1"/>
    <col min="19" max="19" width="10.5" style="1" bestFit="1" customWidth="1"/>
    <col min="20" max="29" width="1.625" style="1" customWidth="1"/>
    <col min="30" max="30" width="6.625" style="1" hidden="1" customWidth="1"/>
    <col min="31" max="31" width="14.375" style="1" hidden="1" customWidth="1"/>
    <col min="32" max="32" width="13.75" style="1" hidden="1" customWidth="1"/>
    <col min="33" max="33" width="4.875" style="1" hidden="1" customWidth="1"/>
    <col min="34" max="34" width="9.375" style="1" hidden="1" customWidth="1"/>
    <col min="35" max="35" width="11.125" style="1" hidden="1" customWidth="1"/>
    <col min="36" max="37" width="3.875" style="1" hidden="1" customWidth="1"/>
    <col min="38" max="38" width="4.125" style="1" hidden="1" customWidth="1"/>
    <col min="39" max="97" width="1.625" style="1" hidden="1" customWidth="1"/>
    <col min="98" max="16384" width="8.625" style="1" hidden="1"/>
  </cols>
  <sheetData>
    <row r="1" spans="1:38" ht="30.95" customHeight="1" x14ac:dyDescent="0.4">
      <c r="C1" s="433" t="s">
        <v>142</v>
      </c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</row>
    <row r="2" spans="1:38" ht="9.6" customHeight="1" thickBot="1" x14ac:dyDescent="0.45"/>
    <row r="3" spans="1:38" ht="19.899999999999999" customHeight="1" x14ac:dyDescent="0.4">
      <c r="C3" s="416" t="s">
        <v>439</v>
      </c>
      <c r="D3" s="417"/>
      <c r="E3" s="417"/>
      <c r="F3" s="417"/>
      <c r="G3" s="417"/>
      <c r="H3" s="417"/>
      <c r="I3" s="417"/>
      <c r="J3" s="418"/>
      <c r="K3" s="434"/>
      <c r="L3" s="435"/>
      <c r="M3" s="435"/>
      <c r="N3" s="436"/>
      <c r="O3" s="370" t="str">
        <f>初期設定!$P$22&amp;"年度実績"</f>
        <v>令和元年度実績</v>
      </c>
      <c r="P3" s="371"/>
      <c r="Q3" s="374" t="s">
        <v>152</v>
      </c>
      <c r="R3" s="374"/>
      <c r="S3" s="374"/>
      <c r="T3" s="374"/>
      <c r="U3" s="374"/>
      <c r="V3" s="374"/>
      <c r="W3" s="375"/>
      <c r="X3" s="399"/>
      <c r="Y3" s="399"/>
      <c r="Z3" s="399"/>
      <c r="AA3" s="374" t="s">
        <v>131</v>
      </c>
      <c r="AB3" s="400"/>
    </row>
    <row r="4" spans="1:38" ht="19.899999999999999" customHeight="1" thickBot="1" x14ac:dyDescent="0.45">
      <c r="A4" s="202">
        <v>1</v>
      </c>
      <c r="C4" s="198"/>
      <c r="D4" s="199" t="s">
        <v>441</v>
      </c>
      <c r="E4" s="199"/>
      <c r="F4" s="199"/>
      <c r="G4" s="199"/>
      <c r="H4" s="199" t="s">
        <v>442</v>
      </c>
      <c r="I4" s="199"/>
      <c r="J4" s="200"/>
      <c r="K4" s="437"/>
      <c r="L4" s="438"/>
      <c r="M4" s="438"/>
      <c r="N4" s="439"/>
      <c r="O4" s="372"/>
      <c r="P4" s="373"/>
      <c r="Q4" s="376" t="s">
        <v>153</v>
      </c>
      <c r="R4" s="376"/>
      <c r="S4" s="376"/>
      <c r="T4" s="376"/>
      <c r="U4" s="376"/>
      <c r="V4" s="376"/>
      <c r="W4" s="377"/>
      <c r="X4" s="367"/>
      <c r="Y4" s="367"/>
      <c r="Z4" s="367"/>
      <c r="AA4" s="368" t="s">
        <v>131</v>
      </c>
      <c r="AB4" s="369"/>
    </row>
    <row r="5" spans="1:38" ht="9" customHeight="1" thickBot="1" x14ac:dyDescent="0.45"/>
    <row r="6" spans="1:38" ht="17.45" customHeight="1" x14ac:dyDescent="0.4">
      <c r="C6" s="420" t="s">
        <v>143</v>
      </c>
      <c r="D6" s="411"/>
      <c r="E6" s="411"/>
      <c r="F6" s="411"/>
      <c r="G6" s="411"/>
      <c r="H6" s="411"/>
      <c r="I6" s="411"/>
      <c r="J6" s="411"/>
      <c r="K6" s="412"/>
      <c r="L6" s="419" t="s">
        <v>149</v>
      </c>
      <c r="M6" s="413"/>
      <c r="N6" s="411" t="s">
        <v>3</v>
      </c>
      <c r="O6" s="427" t="s">
        <v>130</v>
      </c>
      <c r="P6" s="411" t="s">
        <v>126</v>
      </c>
      <c r="Q6" s="411"/>
      <c r="R6" s="412"/>
      <c r="S6" s="428" t="s">
        <v>194</v>
      </c>
      <c r="T6" s="413" t="s">
        <v>124</v>
      </c>
      <c r="U6" s="411"/>
      <c r="V6" s="411"/>
      <c r="W6" s="423" t="s">
        <v>127</v>
      </c>
      <c r="X6" s="424"/>
      <c r="Y6" s="424"/>
      <c r="Z6" s="426" t="s">
        <v>128</v>
      </c>
      <c r="AA6" s="411"/>
      <c r="AB6" s="412"/>
    </row>
    <row r="7" spans="1:38" ht="17.45" customHeight="1" thickBot="1" x14ac:dyDescent="0.45">
      <c r="C7" s="421"/>
      <c r="D7" s="415"/>
      <c r="E7" s="415"/>
      <c r="F7" s="415"/>
      <c r="G7" s="415"/>
      <c r="H7" s="415"/>
      <c r="I7" s="415"/>
      <c r="J7" s="415"/>
      <c r="K7" s="422"/>
      <c r="L7" s="38" t="s">
        <v>150</v>
      </c>
      <c r="M7" s="39" t="s">
        <v>151</v>
      </c>
      <c r="N7" s="415"/>
      <c r="O7" s="421"/>
      <c r="P7" s="39" t="s">
        <v>125</v>
      </c>
      <c r="Q7" s="39" t="s">
        <v>122</v>
      </c>
      <c r="R7" s="40" t="s">
        <v>123</v>
      </c>
      <c r="S7" s="429"/>
      <c r="T7" s="414"/>
      <c r="U7" s="415"/>
      <c r="V7" s="415"/>
      <c r="W7" s="425"/>
      <c r="X7" s="425"/>
      <c r="Y7" s="425"/>
      <c r="Z7" s="415"/>
      <c r="AA7" s="415"/>
      <c r="AB7" s="422"/>
    </row>
    <row r="8" spans="1:38" ht="24" customHeight="1" thickBot="1" x14ac:dyDescent="0.45">
      <c r="C8" s="354" t="s">
        <v>114</v>
      </c>
      <c r="D8" s="355"/>
      <c r="E8" s="355"/>
      <c r="F8" s="355"/>
      <c r="G8" s="355"/>
      <c r="H8" s="355"/>
      <c r="I8" s="355"/>
      <c r="J8" s="355"/>
      <c r="K8" s="356"/>
      <c r="L8" s="106"/>
      <c r="M8" s="99"/>
      <c r="N8" s="59"/>
      <c r="O8" s="60"/>
      <c r="P8" s="192"/>
      <c r="Q8" s="192"/>
      <c r="R8" s="72"/>
      <c r="S8" s="62"/>
      <c r="T8" s="357"/>
      <c r="U8" s="358"/>
      <c r="V8" s="358"/>
      <c r="W8" s="402"/>
      <c r="X8" s="402"/>
      <c r="Y8" s="402"/>
      <c r="Z8" s="402"/>
      <c r="AA8" s="402"/>
      <c r="AB8" s="403"/>
      <c r="AD8" s="1" t="s">
        <v>134</v>
      </c>
      <c r="AE8" s="23" t="str">
        <f t="shared" ref="AE8:AE13" si="0">IF(LEN(TRIM(L8))=1,TRIM(L8)&amp;"　　",IF(LEN(TRIM(L8))=2,LEFT(L8,1)&amp;"　"&amp;RIGHT(L8,1),TRIM(L8)))&amp;"　"&amp;IF(LEN(TRIM(M8))=1,"　　"&amp;TRIM(M8),IF(LEN(TRIM(M8))=2,LEFT(M8,1)&amp;"　"&amp;RIGHT(M8,1),TRIM(M8)))</f>
        <v>　</v>
      </c>
      <c r="AF8" s="1">
        <f t="shared" ref="AF8:AG13" si="1">N8</f>
        <v>0</v>
      </c>
      <c r="AG8" s="1">
        <f t="shared" si="1"/>
        <v>0</v>
      </c>
      <c r="AH8" s="42">
        <f>S8</f>
        <v>0</v>
      </c>
      <c r="AI8" s="1" t="str">
        <f t="shared" ref="AI8:AI15" si="2">RIGHT(P8,2)&amp;IF(LEN(Q8)=1,"0"&amp;Q8,Q8)&amp;IF(LEN(R8)=1,"0"&amp;R8,R8)</f>
        <v/>
      </c>
    </row>
    <row r="9" spans="1:38" ht="24" customHeight="1" x14ac:dyDescent="0.4">
      <c r="C9" s="361" t="s">
        <v>115</v>
      </c>
      <c r="D9" s="362"/>
      <c r="E9" s="362"/>
      <c r="F9" s="362"/>
      <c r="G9" s="362"/>
      <c r="H9" s="362"/>
      <c r="I9" s="362"/>
      <c r="J9" s="362"/>
      <c r="K9" s="363"/>
      <c r="L9" s="107"/>
      <c r="M9" s="101"/>
      <c r="N9" s="63"/>
      <c r="O9" s="186"/>
      <c r="P9" s="187"/>
      <c r="Q9" s="187"/>
      <c r="R9" s="191"/>
      <c r="S9" s="65"/>
      <c r="T9" s="430"/>
      <c r="U9" s="431"/>
      <c r="V9" s="432"/>
      <c r="W9" s="365"/>
      <c r="X9" s="365"/>
      <c r="Y9" s="365"/>
      <c r="Z9" s="365"/>
      <c r="AA9" s="365"/>
      <c r="AB9" s="366"/>
      <c r="AD9" s="1" t="s">
        <v>135</v>
      </c>
      <c r="AE9" s="23" t="str">
        <f>IF(LEN(TRIM(L9))=1,TRIM(L9)&amp;"　　",IF(LEN(TRIM(L9))=2,LEFT(L9,1)&amp;"　"&amp;RIGHT(L9,1),TRIM(L9)))&amp;"　"&amp;IF(LEN(TRIM(M9))=1,"　　"&amp;TRIM(M9),IF(LEN(TRIM(M9))=2,LEFT(M9,1)&amp;"　"&amp;RIGHT(M9,1),TRIM(M9)))</f>
        <v>　</v>
      </c>
      <c r="AF9" s="1">
        <f t="shared" si="1"/>
        <v>0</v>
      </c>
      <c r="AG9" s="1">
        <f t="shared" si="1"/>
        <v>0</v>
      </c>
      <c r="AH9" s="42">
        <f t="shared" ref="AH9:AH15" si="3">S9</f>
        <v>0</v>
      </c>
      <c r="AI9" s="1" t="str">
        <f t="shared" si="2"/>
        <v/>
      </c>
      <c r="AJ9" s="1">
        <f>T9</f>
        <v>0</v>
      </c>
      <c r="AK9" s="1">
        <f t="shared" ref="AK9:AK15" si="4">W9</f>
        <v>0</v>
      </c>
      <c r="AL9" s="1">
        <f t="shared" ref="AL9:AL15" si="5">Z9</f>
        <v>0</v>
      </c>
    </row>
    <row r="10" spans="1:38" ht="24" customHeight="1" x14ac:dyDescent="0.4">
      <c r="C10" s="348" t="s">
        <v>116</v>
      </c>
      <c r="D10" s="349"/>
      <c r="E10" s="349"/>
      <c r="F10" s="349"/>
      <c r="G10" s="349"/>
      <c r="H10" s="349"/>
      <c r="I10" s="349"/>
      <c r="J10" s="349"/>
      <c r="K10" s="350"/>
      <c r="L10" s="108"/>
      <c r="M10" s="103"/>
      <c r="N10" s="66"/>
      <c r="O10" s="190"/>
      <c r="P10" s="188"/>
      <c r="Q10" s="188"/>
      <c r="R10" s="189"/>
      <c r="S10" s="68"/>
      <c r="T10" s="351"/>
      <c r="U10" s="352"/>
      <c r="V10" s="352"/>
      <c r="W10" s="352"/>
      <c r="X10" s="352"/>
      <c r="Y10" s="352"/>
      <c r="Z10" s="352"/>
      <c r="AA10" s="352"/>
      <c r="AB10" s="353"/>
      <c r="AD10" s="1" t="s">
        <v>136</v>
      </c>
      <c r="AE10" s="23" t="str">
        <f t="shared" si="0"/>
        <v>　</v>
      </c>
      <c r="AF10" s="1">
        <f>N10</f>
        <v>0</v>
      </c>
      <c r="AG10" s="1">
        <f t="shared" si="1"/>
        <v>0</v>
      </c>
      <c r="AH10" s="42">
        <f t="shared" si="3"/>
        <v>0</v>
      </c>
      <c r="AI10" s="1" t="str">
        <f t="shared" si="2"/>
        <v/>
      </c>
      <c r="AJ10" s="1">
        <f t="shared" ref="AJ10:AJ15" si="6">T10</f>
        <v>0</v>
      </c>
      <c r="AK10" s="1">
        <f t="shared" si="4"/>
        <v>0</v>
      </c>
      <c r="AL10" s="1">
        <f t="shared" si="5"/>
        <v>0</v>
      </c>
    </row>
    <row r="11" spans="1:38" ht="24" customHeight="1" x14ac:dyDescent="0.4">
      <c r="C11" s="348" t="s">
        <v>117</v>
      </c>
      <c r="D11" s="349"/>
      <c r="E11" s="349"/>
      <c r="F11" s="349"/>
      <c r="G11" s="349"/>
      <c r="H11" s="349"/>
      <c r="I11" s="349"/>
      <c r="J11" s="349"/>
      <c r="K11" s="350"/>
      <c r="L11" s="108"/>
      <c r="M11" s="103"/>
      <c r="N11" s="66"/>
      <c r="O11" s="190"/>
      <c r="P11" s="188"/>
      <c r="Q11" s="188"/>
      <c r="R11" s="189"/>
      <c r="S11" s="68"/>
      <c r="T11" s="351"/>
      <c r="U11" s="352"/>
      <c r="V11" s="352"/>
      <c r="W11" s="352"/>
      <c r="X11" s="352"/>
      <c r="Y11" s="352"/>
      <c r="Z11" s="352"/>
      <c r="AA11" s="352"/>
      <c r="AB11" s="353"/>
      <c r="AD11" s="1" t="s">
        <v>137</v>
      </c>
      <c r="AE11" s="23" t="str">
        <f t="shared" si="0"/>
        <v>　</v>
      </c>
      <c r="AF11" s="1">
        <f t="shared" si="1"/>
        <v>0</v>
      </c>
      <c r="AG11" s="1">
        <f t="shared" si="1"/>
        <v>0</v>
      </c>
      <c r="AH11" s="42">
        <f t="shared" si="3"/>
        <v>0</v>
      </c>
      <c r="AI11" s="1" t="str">
        <f t="shared" si="2"/>
        <v/>
      </c>
      <c r="AJ11" s="1">
        <f t="shared" si="6"/>
        <v>0</v>
      </c>
      <c r="AK11" s="1">
        <f t="shared" si="4"/>
        <v>0</v>
      </c>
      <c r="AL11" s="1">
        <f t="shared" si="5"/>
        <v>0</v>
      </c>
    </row>
    <row r="12" spans="1:38" ht="24" customHeight="1" x14ac:dyDescent="0.4">
      <c r="C12" s="348" t="s">
        <v>118</v>
      </c>
      <c r="D12" s="349"/>
      <c r="E12" s="349"/>
      <c r="F12" s="349"/>
      <c r="G12" s="349"/>
      <c r="H12" s="349"/>
      <c r="I12" s="349"/>
      <c r="J12" s="349"/>
      <c r="K12" s="350"/>
      <c r="L12" s="108"/>
      <c r="M12" s="103"/>
      <c r="N12" s="66"/>
      <c r="O12" s="190"/>
      <c r="P12" s="188"/>
      <c r="Q12" s="188"/>
      <c r="R12" s="189"/>
      <c r="S12" s="68"/>
      <c r="T12" s="351"/>
      <c r="U12" s="352"/>
      <c r="V12" s="352"/>
      <c r="W12" s="352"/>
      <c r="X12" s="352"/>
      <c r="Y12" s="352"/>
      <c r="Z12" s="352"/>
      <c r="AA12" s="352"/>
      <c r="AB12" s="353"/>
      <c r="AD12" s="1" t="s">
        <v>138</v>
      </c>
      <c r="AE12" s="23" t="str">
        <f t="shared" si="0"/>
        <v>　</v>
      </c>
      <c r="AF12" s="1">
        <f t="shared" si="1"/>
        <v>0</v>
      </c>
      <c r="AG12" s="1">
        <f t="shared" si="1"/>
        <v>0</v>
      </c>
      <c r="AH12" s="42">
        <f t="shared" si="3"/>
        <v>0</v>
      </c>
      <c r="AI12" s="1" t="str">
        <f t="shared" si="2"/>
        <v/>
      </c>
      <c r="AJ12" s="1">
        <f t="shared" si="6"/>
        <v>0</v>
      </c>
      <c r="AK12" s="1">
        <f t="shared" si="4"/>
        <v>0</v>
      </c>
      <c r="AL12" s="1">
        <f t="shared" si="5"/>
        <v>0</v>
      </c>
    </row>
    <row r="13" spans="1:38" ht="24" customHeight="1" thickBot="1" x14ac:dyDescent="0.45">
      <c r="C13" s="342" t="s">
        <v>119</v>
      </c>
      <c r="D13" s="343"/>
      <c r="E13" s="343"/>
      <c r="F13" s="343"/>
      <c r="G13" s="343"/>
      <c r="H13" s="343"/>
      <c r="I13" s="343"/>
      <c r="J13" s="343"/>
      <c r="K13" s="344"/>
      <c r="L13" s="109"/>
      <c r="M13" s="105"/>
      <c r="N13" s="69"/>
      <c r="O13" s="195"/>
      <c r="P13" s="193"/>
      <c r="Q13" s="193"/>
      <c r="R13" s="194"/>
      <c r="S13" s="71"/>
      <c r="T13" s="345"/>
      <c r="U13" s="346"/>
      <c r="V13" s="346"/>
      <c r="W13" s="346"/>
      <c r="X13" s="346"/>
      <c r="Y13" s="346"/>
      <c r="Z13" s="346"/>
      <c r="AA13" s="346"/>
      <c r="AB13" s="347"/>
      <c r="AD13" s="1" t="s">
        <v>139</v>
      </c>
      <c r="AE13" s="23" t="str">
        <f t="shared" si="0"/>
        <v>　</v>
      </c>
      <c r="AF13" s="1">
        <f t="shared" si="1"/>
        <v>0</v>
      </c>
      <c r="AG13" s="1">
        <f t="shared" si="1"/>
        <v>0</v>
      </c>
      <c r="AH13" s="42">
        <f t="shared" si="3"/>
        <v>0</v>
      </c>
      <c r="AI13" s="1" t="str">
        <f t="shared" si="2"/>
        <v/>
      </c>
      <c r="AJ13" s="1">
        <f t="shared" si="6"/>
        <v>0</v>
      </c>
      <c r="AK13" s="1">
        <f t="shared" si="4"/>
        <v>0</v>
      </c>
      <c r="AL13" s="1">
        <f t="shared" si="5"/>
        <v>0</v>
      </c>
    </row>
    <row r="14" spans="1:38" ht="24" hidden="1" customHeight="1" x14ac:dyDescent="0.4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E14" s="23"/>
      <c r="AH14" s="42">
        <f t="shared" si="3"/>
        <v>0</v>
      </c>
      <c r="AI14" s="1" t="str">
        <f t="shared" si="2"/>
        <v/>
      </c>
      <c r="AJ14" s="1">
        <f t="shared" si="6"/>
        <v>0</v>
      </c>
      <c r="AK14" s="1">
        <f t="shared" si="4"/>
        <v>0</v>
      </c>
      <c r="AL14" s="1">
        <f t="shared" si="5"/>
        <v>0</v>
      </c>
    </row>
    <row r="15" spans="1:38" ht="24" hidden="1" customHeight="1" x14ac:dyDescent="0.4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E15" s="23"/>
      <c r="AH15" s="42">
        <f t="shared" si="3"/>
        <v>0</v>
      </c>
      <c r="AI15" s="1" t="str">
        <f t="shared" si="2"/>
        <v/>
      </c>
      <c r="AJ15" s="1">
        <f t="shared" si="6"/>
        <v>0</v>
      </c>
      <c r="AK15" s="1">
        <f t="shared" si="4"/>
        <v>0</v>
      </c>
      <c r="AL15" s="1">
        <f t="shared" si="5"/>
        <v>0</v>
      </c>
    </row>
    <row r="16" spans="1:38" ht="17.45" customHeight="1" x14ac:dyDescent="0.4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2"/>
      <c r="AE16" s="23"/>
    </row>
    <row r="17" spans="1:38" ht="17.45" customHeight="1" thickBot="1" x14ac:dyDescent="0.45">
      <c r="AE17" s="23"/>
    </row>
    <row r="18" spans="1:38" ht="19.899999999999999" customHeight="1" x14ac:dyDescent="0.4">
      <c r="C18" s="416" t="s">
        <v>440</v>
      </c>
      <c r="D18" s="417"/>
      <c r="E18" s="417"/>
      <c r="F18" s="417"/>
      <c r="G18" s="417"/>
      <c r="H18" s="417"/>
      <c r="I18" s="417"/>
      <c r="J18" s="418"/>
      <c r="K18" s="378"/>
      <c r="L18" s="379"/>
      <c r="M18" s="379"/>
      <c r="N18" s="380"/>
      <c r="O18" s="370" t="str">
        <f>初期設定!$P$22&amp;"年度実績"</f>
        <v>令和元年度実績</v>
      </c>
      <c r="P18" s="371"/>
      <c r="Q18" s="374" t="s">
        <v>152</v>
      </c>
      <c r="R18" s="374"/>
      <c r="S18" s="374"/>
      <c r="T18" s="374"/>
      <c r="U18" s="374"/>
      <c r="V18" s="374"/>
      <c r="W18" s="375"/>
      <c r="X18" s="399"/>
      <c r="Y18" s="399"/>
      <c r="Z18" s="399"/>
      <c r="AA18" s="374" t="s">
        <v>131</v>
      </c>
      <c r="AB18" s="400"/>
      <c r="AE18" s="23"/>
    </row>
    <row r="19" spans="1:38" ht="19.899999999999999" customHeight="1" thickBot="1" x14ac:dyDescent="0.45">
      <c r="A19" s="202">
        <v>1</v>
      </c>
      <c r="C19" s="198"/>
      <c r="D19" s="199" t="s">
        <v>441</v>
      </c>
      <c r="E19" s="199"/>
      <c r="F19" s="199"/>
      <c r="G19" s="199"/>
      <c r="H19" s="199" t="s">
        <v>442</v>
      </c>
      <c r="I19" s="199"/>
      <c r="J19" s="200"/>
      <c r="K19" s="381"/>
      <c r="L19" s="382"/>
      <c r="M19" s="382"/>
      <c r="N19" s="383"/>
      <c r="O19" s="372"/>
      <c r="P19" s="373"/>
      <c r="Q19" s="376" t="s">
        <v>153</v>
      </c>
      <c r="R19" s="376"/>
      <c r="S19" s="376"/>
      <c r="T19" s="376"/>
      <c r="U19" s="376"/>
      <c r="V19" s="376"/>
      <c r="W19" s="377"/>
      <c r="X19" s="367"/>
      <c r="Y19" s="367"/>
      <c r="Z19" s="367"/>
      <c r="AA19" s="368" t="s">
        <v>131</v>
      </c>
      <c r="AB19" s="369"/>
      <c r="AE19" s="23"/>
    </row>
    <row r="20" spans="1:38" ht="9" customHeight="1" thickBot="1" x14ac:dyDescent="0.45">
      <c r="AE20" s="23"/>
    </row>
    <row r="21" spans="1:38" ht="17.45" customHeight="1" x14ac:dyDescent="0.4">
      <c r="C21" s="420" t="s">
        <v>144</v>
      </c>
      <c r="D21" s="411"/>
      <c r="E21" s="411"/>
      <c r="F21" s="411"/>
      <c r="G21" s="411"/>
      <c r="H21" s="411"/>
      <c r="I21" s="411"/>
      <c r="J21" s="411"/>
      <c r="K21" s="412"/>
      <c r="L21" s="419" t="s">
        <v>149</v>
      </c>
      <c r="M21" s="413"/>
      <c r="N21" s="411" t="s">
        <v>3</v>
      </c>
      <c r="O21" s="427" t="s">
        <v>130</v>
      </c>
      <c r="P21" s="411" t="s">
        <v>126</v>
      </c>
      <c r="Q21" s="411"/>
      <c r="R21" s="412"/>
      <c r="S21" s="428" t="s">
        <v>194</v>
      </c>
      <c r="T21" s="413" t="s">
        <v>124</v>
      </c>
      <c r="U21" s="411"/>
      <c r="V21" s="411"/>
      <c r="W21" s="423" t="s">
        <v>127</v>
      </c>
      <c r="X21" s="424"/>
      <c r="Y21" s="424"/>
      <c r="Z21" s="426" t="s">
        <v>128</v>
      </c>
      <c r="AA21" s="411"/>
      <c r="AB21" s="412"/>
      <c r="AE21" s="23"/>
    </row>
    <row r="22" spans="1:38" ht="17.45" customHeight="1" thickBot="1" x14ac:dyDescent="0.45">
      <c r="C22" s="421"/>
      <c r="D22" s="415"/>
      <c r="E22" s="415"/>
      <c r="F22" s="415"/>
      <c r="G22" s="415"/>
      <c r="H22" s="415"/>
      <c r="I22" s="415"/>
      <c r="J22" s="415"/>
      <c r="K22" s="422"/>
      <c r="L22" s="38" t="s">
        <v>150</v>
      </c>
      <c r="M22" s="39" t="s">
        <v>151</v>
      </c>
      <c r="N22" s="415"/>
      <c r="O22" s="421"/>
      <c r="P22" s="39" t="s">
        <v>125</v>
      </c>
      <c r="Q22" s="39" t="s">
        <v>122</v>
      </c>
      <c r="R22" s="40" t="s">
        <v>123</v>
      </c>
      <c r="S22" s="429"/>
      <c r="T22" s="414"/>
      <c r="U22" s="415"/>
      <c r="V22" s="415"/>
      <c r="W22" s="425"/>
      <c r="X22" s="425"/>
      <c r="Y22" s="425"/>
      <c r="Z22" s="415"/>
      <c r="AA22" s="415"/>
      <c r="AB22" s="422"/>
      <c r="AE22" s="23"/>
    </row>
    <row r="23" spans="1:38" ht="24" customHeight="1" thickBot="1" x14ac:dyDescent="0.45">
      <c r="C23" s="354" t="s">
        <v>114</v>
      </c>
      <c r="D23" s="355"/>
      <c r="E23" s="355"/>
      <c r="F23" s="355"/>
      <c r="G23" s="355"/>
      <c r="H23" s="355"/>
      <c r="I23" s="355"/>
      <c r="J23" s="355"/>
      <c r="K23" s="356"/>
      <c r="L23" s="106"/>
      <c r="M23" s="99"/>
      <c r="N23" s="59"/>
      <c r="O23" s="60"/>
      <c r="P23" s="78"/>
      <c r="Q23" s="78"/>
      <c r="R23" s="72"/>
      <c r="S23" s="62"/>
      <c r="T23" s="357"/>
      <c r="U23" s="358"/>
      <c r="V23" s="358"/>
      <c r="W23" s="402"/>
      <c r="X23" s="402"/>
      <c r="Y23" s="402"/>
      <c r="Z23" s="402"/>
      <c r="AA23" s="402"/>
      <c r="AB23" s="403"/>
      <c r="AD23" s="1" t="s">
        <v>134</v>
      </c>
      <c r="AE23" s="23" t="str">
        <f t="shared" ref="AE23:AE28" si="7">IF(LEN(TRIM(L23))=1,TRIM(L23)&amp;"　　",IF(LEN(TRIM(L23))=2,LEFT(L23,1)&amp;"　"&amp;RIGHT(L23,1),TRIM(L23)))&amp;"　"&amp;IF(LEN(TRIM(M23))=1,"　　"&amp;TRIM(M23),IF(LEN(TRIM(M23))=2,LEFT(M23,1)&amp;"　"&amp;RIGHT(M23,1),TRIM(M23)))</f>
        <v>　</v>
      </c>
      <c r="AF23" s="1">
        <f t="shared" ref="AF23:AG28" si="8">N23</f>
        <v>0</v>
      </c>
      <c r="AG23" s="1">
        <f t="shared" si="8"/>
        <v>0</v>
      </c>
      <c r="AH23" s="42">
        <f>S23</f>
        <v>0</v>
      </c>
      <c r="AI23" s="1" t="str">
        <f t="shared" ref="AI23:AI30" si="9">RIGHT(P23,2)&amp;IF(LEN(Q23)=1,"0"&amp;Q23,Q23)&amp;IF(LEN(R23)=1,"0"&amp;R23,R23)</f>
        <v/>
      </c>
    </row>
    <row r="24" spans="1:38" ht="24" customHeight="1" x14ac:dyDescent="0.4">
      <c r="C24" s="361" t="s">
        <v>115</v>
      </c>
      <c r="D24" s="362"/>
      <c r="E24" s="362"/>
      <c r="F24" s="362"/>
      <c r="G24" s="362"/>
      <c r="H24" s="362"/>
      <c r="I24" s="362"/>
      <c r="J24" s="362"/>
      <c r="K24" s="363"/>
      <c r="L24" s="107"/>
      <c r="M24" s="101"/>
      <c r="N24" s="63"/>
      <c r="O24" s="82"/>
      <c r="P24" s="79"/>
      <c r="Q24" s="79"/>
      <c r="R24" s="80"/>
      <c r="S24" s="65"/>
      <c r="T24" s="364"/>
      <c r="U24" s="365"/>
      <c r="V24" s="365"/>
      <c r="W24" s="365"/>
      <c r="X24" s="365"/>
      <c r="Y24" s="365"/>
      <c r="Z24" s="365"/>
      <c r="AA24" s="365"/>
      <c r="AB24" s="366"/>
      <c r="AD24" s="1" t="s">
        <v>135</v>
      </c>
      <c r="AE24" s="23" t="str">
        <f t="shared" si="7"/>
        <v>　</v>
      </c>
      <c r="AF24" s="1">
        <f t="shared" si="8"/>
        <v>0</v>
      </c>
      <c r="AG24" s="1">
        <f t="shared" si="8"/>
        <v>0</v>
      </c>
      <c r="AH24" s="42">
        <f t="shared" ref="AH24:AH30" si="10">S24</f>
        <v>0</v>
      </c>
      <c r="AI24" s="1" t="str">
        <f t="shared" si="9"/>
        <v/>
      </c>
      <c r="AJ24" s="1">
        <f t="shared" ref="AJ24:AJ30" si="11">T24</f>
        <v>0</v>
      </c>
      <c r="AK24" s="1">
        <f t="shared" ref="AK24:AK30" si="12">W24</f>
        <v>0</v>
      </c>
      <c r="AL24" s="1">
        <f t="shared" ref="AL24:AL30" si="13">Z24</f>
        <v>0</v>
      </c>
    </row>
    <row r="25" spans="1:38" ht="24" customHeight="1" x14ac:dyDescent="0.4">
      <c r="C25" s="348" t="s">
        <v>116</v>
      </c>
      <c r="D25" s="349"/>
      <c r="E25" s="349"/>
      <c r="F25" s="349"/>
      <c r="G25" s="349"/>
      <c r="H25" s="349"/>
      <c r="I25" s="349"/>
      <c r="J25" s="349"/>
      <c r="K25" s="350"/>
      <c r="L25" s="108"/>
      <c r="M25" s="103"/>
      <c r="N25" s="66"/>
      <c r="O25" s="81"/>
      <c r="P25" s="75"/>
      <c r="Q25" s="75"/>
      <c r="R25" s="76"/>
      <c r="S25" s="68"/>
      <c r="T25" s="351"/>
      <c r="U25" s="352"/>
      <c r="V25" s="352"/>
      <c r="W25" s="352"/>
      <c r="X25" s="352"/>
      <c r="Y25" s="352"/>
      <c r="Z25" s="352"/>
      <c r="AA25" s="352"/>
      <c r="AB25" s="353"/>
      <c r="AD25" s="1" t="s">
        <v>136</v>
      </c>
      <c r="AE25" s="23" t="str">
        <f t="shared" si="7"/>
        <v>　</v>
      </c>
      <c r="AF25" s="1">
        <f t="shared" si="8"/>
        <v>0</v>
      </c>
      <c r="AG25" s="1">
        <f t="shared" si="8"/>
        <v>0</v>
      </c>
      <c r="AH25" s="42">
        <f t="shared" si="10"/>
        <v>0</v>
      </c>
      <c r="AI25" s="1" t="str">
        <f t="shared" si="9"/>
        <v/>
      </c>
      <c r="AJ25" s="1">
        <f t="shared" si="11"/>
        <v>0</v>
      </c>
      <c r="AK25" s="1">
        <f t="shared" si="12"/>
        <v>0</v>
      </c>
      <c r="AL25" s="1">
        <f t="shared" si="13"/>
        <v>0</v>
      </c>
    </row>
    <row r="26" spans="1:38" ht="24" customHeight="1" x14ac:dyDescent="0.4">
      <c r="C26" s="348" t="s">
        <v>117</v>
      </c>
      <c r="D26" s="349"/>
      <c r="E26" s="349"/>
      <c r="F26" s="349"/>
      <c r="G26" s="349"/>
      <c r="H26" s="349"/>
      <c r="I26" s="349"/>
      <c r="J26" s="349"/>
      <c r="K26" s="350"/>
      <c r="L26" s="108"/>
      <c r="M26" s="103"/>
      <c r="N26" s="66"/>
      <c r="O26" s="81"/>
      <c r="P26" s="75"/>
      <c r="Q26" s="75"/>
      <c r="R26" s="76"/>
      <c r="S26" s="68"/>
      <c r="T26" s="351"/>
      <c r="U26" s="352"/>
      <c r="V26" s="352"/>
      <c r="W26" s="352"/>
      <c r="X26" s="352"/>
      <c r="Y26" s="352"/>
      <c r="Z26" s="352"/>
      <c r="AA26" s="352"/>
      <c r="AB26" s="353"/>
      <c r="AD26" s="1" t="s">
        <v>137</v>
      </c>
      <c r="AE26" s="23" t="str">
        <f t="shared" si="7"/>
        <v>　</v>
      </c>
      <c r="AF26" s="1">
        <f t="shared" si="8"/>
        <v>0</v>
      </c>
      <c r="AG26" s="1">
        <f t="shared" si="8"/>
        <v>0</v>
      </c>
      <c r="AH26" s="42">
        <f t="shared" si="10"/>
        <v>0</v>
      </c>
      <c r="AI26" s="1" t="str">
        <f t="shared" si="9"/>
        <v/>
      </c>
      <c r="AJ26" s="1">
        <f t="shared" si="11"/>
        <v>0</v>
      </c>
      <c r="AK26" s="1">
        <f t="shared" si="12"/>
        <v>0</v>
      </c>
      <c r="AL26" s="1">
        <f t="shared" si="13"/>
        <v>0</v>
      </c>
    </row>
    <row r="27" spans="1:38" ht="24" customHeight="1" x14ac:dyDescent="0.4">
      <c r="C27" s="348" t="s">
        <v>118</v>
      </c>
      <c r="D27" s="349"/>
      <c r="E27" s="349"/>
      <c r="F27" s="349"/>
      <c r="G27" s="349"/>
      <c r="H27" s="349"/>
      <c r="I27" s="349"/>
      <c r="J27" s="349"/>
      <c r="K27" s="350"/>
      <c r="L27" s="108"/>
      <c r="M27" s="103"/>
      <c r="N27" s="66"/>
      <c r="O27" s="81"/>
      <c r="P27" s="75"/>
      <c r="Q27" s="75"/>
      <c r="R27" s="76"/>
      <c r="S27" s="68"/>
      <c r="T27" s="351"/>
      <c r="U27" s="352"/>
      <c r="V27" s="352"/>
      <c r="W27" s="352"/>
      <c r="X27" s="352"/>
      <c r="Y27" s="352"/>
      <c r="Z27" s="352"/>
      <c r="AA27" s="352"/>
      <c r="AB27" s="353"/>
      <c r="AD27" s="1" t="s">
        <v>138</v>
      </c>
      <c r="AE27" s="23" t="str">
        <f t="shared" si="7"/>
        <v>　</v>
      </c>
      <c r="AF27" s="1">
        <f t="shared" si="8"/>
        <v>0</v>
      </c>
      <c r="AG27" s="1">
        <f t="shared" si="8"/>
        <v>0</v>
      </c>
      <c r="AH27" s="42">
        <f t="shared" si="10"/>
        <v>0</v>
      </c>
      <c r="AI27" s="1" t="str">
        <f t="shared" si="9"/>
        <v/>
      </c>
      <c r="AJ27" s="1">
        <f t="shared" si="11"/>
        <v>0</v>
      </c>
      <c r="AK27" s="1">
        <f t="shared" si="12"/>
        <v>0</v>
      </c>
      <c r="AL27" s="1">
        <f t="shared" si="13"/>
        <v>0</v>
      </c>
    </row>
    <row r="28" spans="1:38" ht="24" customHeight="1" thickBot="1" x14ac:dyDescent="0.45">
      <c r="C28" s="342" t="s">
        <v>119</v>
      </c>
      <c r="D28" s="343"/>
      <c r="E28" s="343"/>
      <c r="F28" s="343"/>
      <c r="G28" s="343"/>
      <c r="H28" s="343"/>
      <c r="I28" s="343"/>
      <c r="J28" s="343"/>
      <c r="K28" s="344"/>
      <c r="L28" s="109"/>
      <c r="M28" s="105"/>
      <c r="N28" s="69"/>
      <c r="O28" s="77"/>
      <c r="P28" s="73"/>
      <c r="Q28" s="73"/>
      <c r="R28" s="74"/>
      <c r="S28" s="71"/>
      <c r="T28" s="345"/>
      <c r="U28" s="346"/>
      <c r="V28" s="346"/>
      <c r="W28" s="346"/>
      <c r="X28" s="346"/>
      <c r="Y28" s="346"/>
      <c r="Z28" s="346"/>
      <c r="AA28" s="346"/>
      <c r="AB28" s="347"/>
      <c r="AD28" s="1" t="s">
        <v>139</v>
      </c>
      <c r="AE28" s="23" t="str">
        <f t="shared" si="7"/>
        <v>　</v>
      </c>
      <c r="AF28" s="1">
        <f t="shared" si="8"/>
        <v>0</v>
      </c>
      <c r="AG28" s="1">
        <f t="shared" si="8"/>
        <v>0</v>
      </c>
      <c r="AH28" s="42">
        <f t="shared" si="10"/>
        <v>0</v>
      </c>
      <c r="AI28" s="1" t="str">
        <f t="shared" si="9"/>
        <v/>
      </c>
      <c r="AJ28" s="1">
        <f t="shared" si="11"/>
        <v>0</v>
      </c>
      <c r="AK28" s="1">
        <f t="shared" si="12"/>
        <v>0</v>
      </c>
      <c r="AL28" s="1">
        <f t="shared" si="13"/>
        <v>0</v>
      </c>
    </row>
    <row r="29" spans="1:38" ht="24" customHeight="1" x14ac:dyDescent="0.4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H29" s="42">
        <f t="shared" si="10"/>
        <v>0</v>
      </c>
      <c r="AI29" s="1" t="str">
        <f t="shared" si="9"/>
        <v/>
      </c>
      <c r="AJ29" s="1">
        <f t="shared" si="11"/>
        <v>0</v>
      </c>
      <c r="AK29" s="1">
        <f t="shared" si="12"/>
        <v>0</v>
      </c>
      <c r="AL29" s="1">
        <f t="shared" si="13"/>
        <v>0</v>
      </c>
    </row>
    <row r="30" spans="1:38" ht="24" customHeight="1" x14ac:dyDescent="0.4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H30" s="42">
        <f t="shared" si="10"/>
        <v>0</v>
      </c>
      <c r="AI30" s="1" t="str">
        <f t="shared" si="9"/>
        <v/>
      </c>
      <c r="AJ30" s="1">
        <f t="shared" si="11"/>
        <v>0</v>
      </c>
      <c r="AK30" s="1">
        <f t="shared" si="12"/>
        <v>0</v>
      </c>
      <c r="AL30" s="1">
        <f t="shared" si="13"/>
        <v>0</v>
      </c>
    </row>
    <row r="31" spans="1:38" ht="17.45" customHeight="1" x14ac:dyDescent="0.4"/>
    <row r="32" spans="1:38" ht="17.45" hidden="1" customHeight="1" x14ac:dyDescent="0.4"/>
  </sheetData>
  <sheetProtection password="CCC5" sheet="1" objects="1" scenarios="1" selectLockedCells="1"/>
  <mergeCells count="85">
    <mergeCell ref="Z13:AB13"/>
    <mergeCell ref="T12:V12"/>
    <mergeCell ref="O3:P4"/>
    <mergeCell ref="Q3:W3"/>
    <mergeCell ref="Q4:W4"/>
    <mergeCell ref="Z6:AB7"/>
    <mergeCell ref="O6:O7"/>
    <mergeCell ref="W8:Y8"/>
    <mergeCell ref="W6:Y7"/>
    <mergeCell ref="T8:V8"/>
    <mergeCell ref="P6:R6"/>
    <mergeCell ref="Z12:AB12"/>
    <mergeCell ref="C13:K13"/>
    <mergeCell ref="C12:K12"/>
    <mergeCell ref="T13:V13"/>
    <mergeCell ref="W13:Y13"/>
    <mergeCell ref="T6:V7"/>
    <mergeCell ref="C6:K7"/>
    <mergeCell ref="N6:N7"/>
    <mergeCell ref="L6:M6"/>
    <mergeCell ref="S6:S7"/>
    <mergeCell ref="C1:AB1"/>
    <mergeCell ref="X3:Z3"/>
    <mergeCell ref="AA3:AB3"/>
    <mergeCell ref="X4:Z4"/>
    <mergeCell ref="AA4:AB4"/>
    <mergeCell ref="C3:J3"/>
    <mergeCell ref="K3:N4"/>
    <mergeCell ref="AA18:AB18"/>
    <mergeCell ref="Z8:AB8"/>
    <mergeCell ref="C11:K11"/>
    <mergeCell ref="T9:V9"/>
    <mergeCell ref="W9:Y9"/>
    <mergeCell ref="Z9:AB9"/>
    <mergeCell ref="C10:K10"/>
    <mergeCell ref="T11:V11"/>
    <mergeCell ref="W11:Y11"/>
    <mergeCell ref="Z11:AB11"/>
    <mergeCell ref="T10:V10"/>
    <mergeCell ref="W10:Y10"/>
    <mergeCell ref="Z10:AB10"/>
    <mergeCell ref="C9:K9"/>
    <mergeCell ref="C8:K8"/>
    <mergeCell ref="W12:Y12"/>
    <mergeCell ref="W21:Y22"/>
    <mergeCell ref="AA19:AB19"/>
    <mergeCell ref="Z21:AB22"/>
    <mergeCell ref="Z23:AB23"/>
    <mergeCell ref="C24:K24"/>
    <mergeCell ref="C23:K23"/>
    <mergeCell ref="O21:O22"/>
    <mergeCell ref="N21:N22"/>
    <mergeCell ref="S21:S22"/>
    <mergeCell ref="C18:J18"/>
    <mergeCell ref="T28:V28"/>
    <mergeCell ref="W28:Y28"/>
    <mergeCell ref="T26:V26"/>
    <mergeCell ref="W26:Y26"/>
    <mergeCell ref="C28:K28"/>
    <mergeCell ref="C27:K27"/>
    <mergeCell ref="C26:K26"/>
    <mergeCell ref="C25:K25"/>
    <mergeCell ref="L21:M21"/>
    <mergeCell ref="C21:K22"/>
    <mergeCell ref="O18:P19"/>
    <mergeCell ref="W25:Y25"/>
    <mergeCell ref="T25:V25"/>
    <mergeCell ref="Q19:W19"/>
    <mergeCell ref="T24:V24"/>
    <mergeCell ref="Q18:W18"/>
    <mergeCell ref="K18:N19"/>
    <mergeCell ref="X18:Z18"/>
    <mergeCell ref="Z28:AB28"/>
    <mergeCell ref="T27:V27"/>
    <mergeCell ref="W27:Y27"/>
    <mergeCell ref="Z27:AB27"/>
    <mergeCell ref="Z25:AB25"/>
    <mergeCell ref="Z26:AB26"/>
    <mergeCell ref="P21:R21"/>
    <mergeCell ref="W24:Y24"/>
    <mergeCell ref="Z24:AB24"/>
    <mergeCell ref="X19:Z19"/>
    <mergeCell ref="T23:V23"/>
    <mergeCell ref="W23:Y23"/>
    <mergeCell ref="T21:V22"/>
  </mergeCells>
  <phoneticPr fontId="1"/>
  <dataValidations count="7">
    <dataValidation type="list" allowBlank="1" showInputMessage="1" showErrorMessage="1" sqref="O9:O13 O24:O28">
      <formula1>"1年,2年,3年"</formula1>
    </dataValidation>
    <dataValidation type="whole" imeMode="off" allowBlank="1" showInputMessage="1" showErrorMessage="1" sqref="T8:AB13 P8:R13 P23:R28 T23:AB28">
      <formula1>1</formula1>
      <formula2>3000</formula2>
    </dataValidation>
    <dataValidation type="whole" imeMode="off" allowBlank="1" showInputMessage="1" showErrorMessage="1" sqref="X3:Z4 X18:Z19">
      <formula1>1</formula1>
      <formula2>100</formula2>
    </dataValidation>
    <dataValidation type="list" allowBlank="1" showInputMessage="1" showErrorMessage="1" sqref="O8 O23">
      <formula1>"初段,二段,三段,四段,五段,六段,七段,八段,九段,十段 "</formula1>
    </dataValidation>
    <dataValidation imeMode="on" allowBlank="1" showInputMessage="1" showErrorMessage="1" sqref="L23:M28 L8:M13 K3:N4"/>
    <dataValidation imeMode="hiragana" allowBlank="1" showInputMessage="1" showErrorMessage="1" sqref="N23:N28 N8:N13"/>
    <dataValidation type="textLength" imeMode="off" operator="equal" allowBlank="1" showInputMessage="1" showErrorMessage="1" errorTitle="登録ＩＤ桁数が違います！" error="登録ＩＤナンバー９桁を入力して下さい。_x000a_（桁数が一致しません）" prompt="登録IDは正確に入力をお願いいたします。誤って入力されますと、データが反映されませんのでご注意ください。" sqref="S8:S13 S23:S28">
      <formula1>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tToHeight="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Group Box 1">
              <controlPr defaultSize="0" autoFill="0" autoPict="0">
                <anchor moveWithCells="1">
                  <from>
                    <xdr:col>1</xdr:col>
                    <xdr:colOff>123825</xdr:colOff>
                    <xdr:row>2</xdr:row>
                    <xdr:rowOff>0</xdr:rowOff>
                  </from>
                  <to>
                    <xdr:col>10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Group Box 4">
              <controlPr defaultSize="0" autoFill="0" autoPict="0">
                <anchor moveWithCells="1">
                  <from>
                    <xdr:col>1</xdr:col>
                    <xdr:colOff>123825</xdr:colOff>
                    <xdr:row>17</xdr:row>
                    <xdr:rowOff>0</xdr:rowOff>
                  </from>
                  <to>
                    <xdr:col>10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Group Box 7">
              <controlPr defaultSize="0" autoFill="0" autoPict="0">
                <anchor moveWithCells="1">
                  <from>
                    <xdr:col>1</xdr:col>
                    <xdr:colOff>123825</xdr:colOff>
                    <xdr:row>2</xdr:row>
                    <xdr:rowOff>0</xdr:rowOff>
                  </from>
                  <to>
                    <xdr:col>10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7" name="Option Button 11">
              <controlPr defaultSize="0" autoFill="0" autoLine="0" autoPict="0">
                <anchor moveWithCells="1">
                  <from>
                    <xdr:col>2</xdr:col>
                    <xdr:colOff>66675</xdr:colOff>
                    <xdr:row>3</xdr:row>
                    <xdr:rowOff>28575</xdr:rowOff>
                  </from>
                  <to>
                    <xdr:col>3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8" name="Option Button 12">
              <controlPr defaultSize="0" autoFill="0" autoLine="0" autoPict="0">
                <anchor moveWithCells="1">
                  <from>
                    <xdr:col>6</xdr:col>
                    <xdr:colOff>66675</xdr:colOff>
                    <xdr:row>3</xdr:row>
                    <xdr:rowOff>28575</xdr:rowOff>
                  </from>
                  <to>
                    <xdr:col>7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9" name="Group Box 13">
              <controlPr defaultSize="0" autoFill="0" autoPict="0">
                <anchor moveWithCells="1">
                  <from>
                    <xdr:col>1</xdr:col>
                    <xdr:colOff>123825</xdr:colOff>
                    <xdr:row>17</xdr:row>
                    <xdr:rowOff>0</xdr:rowOff>
                  </from>
                  <to>
                    <xdr:col>10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0" name="Group Box 14">
              <controlPr defaultSize="0" autoFill="0" autoPict="0">
                <anchor moveWithCells="1">
                  <from>
                    <xdr:col>1</xdr:col>
                    <xdr:colOff>123825</xdr:colOff>
                    <xdr:row>17</xdr:row>
                    <xdr:rowOff>0</xdr:rowOff>
                  </from>
                  <to>
                    <xdr:col>10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1" name="Group Box 17">
              <controlPr defaultSize="0" autoFill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9</xdr:col>
                    <xdr:colOff>171450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2" name="Option Button 18">
              <controlPr defaultSize="0" autoFill="0" autoLine="0" autoPict="0">
                <anchor moveWithCells="1">
                  <from>
                    <xdr:col>2</xdr:col>
                    <xdr:colOff>66675</xdr:colOff>
                    <xdr:row>18</xdr:row>
                    <xdr:rowOff>28575</xdr:rowOff>
                  </from>
                  <to>
                    <xdr:col>3</xdr:col>
                    <xdr:colOff>76200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3" name="Option Button 19">
              <controlPr defaultSize="0" autoFill="0" autoLine="0" autoPict="0">
                <anchor moveWithCells="1">
                  <from>
                    <xdr:col>6</xdr:col>
                    <xdr:colOff>76200</xdr:colOff>
                    <xdr:row>18</xdr:row>
                    <xdr:rowOff>28575</xdr:rowOff>
                  </from>
                  <to>
                    <xdr:col>7</xdr:col>
                    <xdr:colOff>104775</xdr:colOff>
                    <xdr:row>18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79998168889431442"/>
    <pageSetUpPr fitToPage="1"/>
  </sheetPr>
  <dimension ref="A1:CS67"/>
  <sheetViews>
    <sheetView showGridLines="0" showRowColHeader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7" sqref="G7"/>
    </sheetView>
  </sheetViews>
  <sheetFormatPr defaultColWidth="0" defaultRowHeight="25.35" customHeight="1" zeroHeight="1" x14ac:dyDescent="0.4"/>
  <cols>
    <col min="1" max="1" width="1.625" style="1" customWidth="1"/>
    <col min="2" max="2" width="9.875" style="1" hidden="1" customWidth="1"/>
    <col min="3" max="3" width="5.125" style="1" customWidth="1"/>
    <col min="4" max="4" width="7.375" style="117" customWidth="1"/>
    <col min="5" max="6" width="8.375" style="1" customWidth="1"/>
    <col min="7" max="7" width="16.125" style="1" customWidth="1"/>
    <col min="8" max="8" width="5.375" style="1" hidden="1" customWidth="1"/>
    <col min="9" max="11" width="5.375" style="1" customWidth="1"/>
    <col min="12" max="12" width="10.5" style="1" bestFit="1" customWidth="1"/>
    <col min="13" max="22" width="1.625" style="1" customWidth="1"/>
    <col min="23" max="23" width="10.25" style="1" hidden="1" customWidth="1"/>
    <col min="24" max="24" width="14.375" style="1" hidden="1" customWidth="1"/>
    <col min="25" max="25" width="13.75" style="1" hidden="1" customWidth="1"/>
    <col min="26" max="26" width="4.875" style="1" hidden="1" customWidth="1"/>
    <col min="27" max="27" width="9.375" style="1" hidden="1" customWidth="1"/>
    <col min="28" max="28" width="11.125" style="1" hidden="1" customWidth="1"/>
    <col min="29" max="30" width="3.875" style="1" hidden="1" customWidth="1"/>
    <col min="31" max="31" width="4.125" style="1" hidden="1" customWidth="1"/>
    <col min="32" max="97" width="1.625" style="1" hidden="1" customWidth="1"/>
    <col min="98" max="16384" width="8.625" style="1" hidden="1"/>
  </cols>
  <sheetData>
    <row r="1" spans="2:31" ht="30.75" customHeight="1" x14ac:dyDescent="0.4">
      <c r="C1" s="404" t="s">
        <v>333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</row>
    <row r="2" spans="2:31" ht="6" customHeight="1" x14ac:dyDescent="0.4"/>
    <row r="3" spans="2:31" ht="29.65" customHeight="1" x14ac:dyDescent="0.4">
      <c r="C3" s="444" t="s">
        <v>452</v>
      </c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</row>
    <row r="4" spans="2:31" ht="9" customHeight="1" thickBot="1" x14ac:dyDescent="0.45"/>
    <row r="5" spans="2:31" ht="21" customHeight="1" x14ac:dyDescent="0.4">
      <c r="C5" s="440" t="s">
        <v>325</v>
      </c>
      <c r="D5" s="442" t="s">
        <v>324</v>
      </c>
      <c r="E5" s="449" t="s">
        <v>149</v>
      </c>
      <c r="F5" s="450"/>
      <c r="G5" s="451" t="s">
        <v>3</v>
      </c>
      <c r="H5" s="453" t="s">
        <v>130</v>
      </c>
      <c r="I5" s="455" t="s">
        <v>126</v>
      </c>
      <c r="J5" s="451"/>
      <c r="K5" s="456"/>
      <c r="L5" s="457" t="s">
        <v>194</v>
      </c>
      <c r="M5" s="455" t="s">
        <v>124</v>
      </c>
      <c r="N5" s="451"/>
      <c r="O5" s="451"/>
      <c r="P5" s="460" t="s">
        <v>127</v>
      </c>
      <c r="Q5" s="461"/>
      <c r="R5" s="461"/>
      <c r="S5" s="463" t="s">
        <v>128</v>
      </c>
      <c r="T5" s="451"/>
      <c r="U5" s="456"/>
    </row>
    <row r="6" spans="2:31" ht="21" customHeight="1" thickBot="1" x14ac:dyDescent="0.45">
      <c r="C6" s="441"/>
      <c r="D6" s="443"/>
      <c r="E6" s="123" t="s">
        <v>150</v>
      </c>
      <c r="F6" s="124" t="s">
        <v>151</v>
      </c>
      <c r="G6" s="452"/>
      <c r="H6" s="454"/>
      <c r="I6" s="127" t="s">
        <v>125</v>
      </c>
      <c r="J6" s="126" t="s">
        <v>122</v>
      </c>
      <c r="K6" s="128" t="s">
        <v>123</v>
      </c>
      <c r="L6" s="458"/>
      <c r="M6" s="459"/>
      <c r="N6" s="452"/>
      <c r="O6" s="452"/>
      <c r="P6" s="462"/>
      <c r="Q6" s="462"/>
      <c r="R6" s="462"/>
      <c r="S6" s="452"/>
      <c r="T6" s="452"/>
      <c r="U6" s="464"/>
    </row>
    <row r="7" spans="2:31" ht="19.350000000000001" customHeight="1" x14ac:dyDescent="0.4">
      <c r="B7" s="1" t="str">
        <f>IF(D7="","",D7&amp;"-"&amp;COUNTIF($D$7:D7,D7))</f>
        <v/>
      </c>
      <c r="C7" s="116">
        <v>1</v>
      </c>
      <c r="D7" s="222"/>
      <c r="E7" s="223"/>
      <c r="F7" s="224"/>
      <c r="G7" s="225"/>
      <c r="H7" s="226"/>
      <c r="I7" s="204"/>
      <c r="J7" s="205"/>
      <c r="K7" s="206"/>
      <c r="L7" s="227"/>
      <c r="M7" s="446"/>
      <c r="N7" s="447"/>
      <c r="O7" s="447"/>
      <c r="P7" s="447"/>
      <c r="Q7" s="447"/>
      <c r="R7" s="447"/>
      <c r="S7" s="447"/>
      <c r="T7" s="447"/>
      <c r="U7" s="448"/>
      <c r="W7" s="1" t="s">
        <v>334</v>
      </c>
      <c r="X7" s="23" t="str">
        <f>IF(LEN(TRIM(E7))=1,TRIM(E7)&amp;"　　",IF(LEN(TRIM(E7))=2,LEFT(E7,1)&amp;"　"&amp;RIGHT(E7,1),TRIM(E7)))&amp;"　"&amp;IF(LEN(TRIM(F7))=1,"　　"&amp;TRIM(F7),IF(LEN(TRIM(F7))=2,LEFT(F7,1)&amp;"　"&amp;RIGHT(F7,1),TRIM(F7)))</f>
        <v>　</v>
      </c>
      <c r="Y7" s="1">
        <f t="shared" ref="Y7:Z13" si="0">G7</f>
        <v>0</v>
      </c>
      <c r="Z7" s="1">
        <f t="shared" si="0"/>
        <v>0</v>
      </c>
      <c r="AA7" s="42">
        <f t="shared" ref="AA7:AA13" si="1">L7</f>
        <v>0</v>
      </c>
      <c r="AB7" s="1" t="str">
        <f t="shared" ref="AB7:AB13" si="2">RIGHT(I7,2)&amp;IF(LEN(J7)=1,"0"&amp;J7,J7)&amp;IF(LEN(K7)=1,"0"&amp;K7,K7)</f>
        <v/>
      </c>
      <c r="AC7" s="1">
        <f t="shared" ref="AC7:AC13" si="3">M7</f>
        <v>0</v>
      </c>
      <c r="AD7" s="1">
        <f t="shared" ref="AD7:AD13" si="4">P7</f>
        <v>0</v>
      </c>
      <c r="AE7" s="1">
        <f t="shared" ref="AE7:AE13" si="5">S7</f>
        <v>0</v>
      </c>
    </row>
    <row r="8" spans="2:31" ht="19.350000000000001" customHeight="1" x14ac:dyDescent="0.4">
      <c r="B8" s="1" t="str">
        <f>IF(D8="","",D8&amp;"-"&amp;COUNTIF($D$7:D8,D8))</f>
        <v/>
      </c>
      <c r="C8" s="114">
        <v>2</v>
      </c>
      <c r="D8" s="228"/>
      <c r="E8" s="229"/>
      <c r="F8" s="230"/>
      <c r="G8" s="231"/>
      <c r="H8" s="232"/>
      <c r="I8" s="208"/>
      <c r="J8" s="209"/>
      <c r="K8" s="216"/>
      <c r="L8" s="233"/>
      <c r="M8" s="465"/>
      <c r="N8" s="466"/>
      <c r="O8" s="466"/>
      <c r="P8" s="466"/>
      <c r="Q8" s="466"/>
      <c r="R8" s="466"/>
      <c r="S8" s="466"/>
      <c r="T8" s="466"/>
      <c r="U8" s="467"/>
      <c r="W8" s="1" t="s">
        <v>335</v>
      </c>
      <c r="X8" s="23" t="str">
        <f t="shared" ref="X8:X13" si="6">IF(LEN(TRIM(E8))=1,TRIM(E8)&amp;"　　",IF(LEN(TRIM(E8))=2,LEFT(E8,1)&amp;"　"&amp;RIGHT(E8,1),TRIM(E8)))&amp;"　"&amp;IF(LEN(TRIM(F8))=1,"　　"&amp;TRIM(F8),IF(LEN(TRIM(F8))=2,LEFT(F8,1)&amp;"　"&amp;RIGHT(F8,1),TRIM(F8)))</f>
        <v>　</v>
      </c>
      <c r="Y8" s="1">
        <f t="shared" si="0"/>
        <v>0</v>
      </c>
      <c r="Z8" s="1">
        <f t="shared" si="0"/>
        <v>0</v>
      </c>
      <c r="AA8" s="42">
        <f t="shared" si="1"/>
        <v>0</v>
      </c>
      <c r="AB8" s="1" t="str">
        <f t="shared" si="2"/>
        <v/>
      </c>
      <c r="AC8" s="1">
        <f t="shared" si="3"/>
        <v>0</v>
      </c>
      <c r="AD8" s="1">
        <f t="shared" si="4"/>
        <v>0</v>
      </c>
      <c r="AE8" s="1">
        <f t="shared" si="5"/>
        <v>0</v>
      </c>
    </row>
    <row r="9" spans="2:31" ht="19.350000000000001" customHeight="1" x14ac:dyDescent="0.4">
      <c r="B9" s="1" t="str">
        <f>IF(D9="","",D9&amp;"-"&amp;COUNTIF($D$7:D9,D9))</f>
        <v/>
      </c>
      <c r="C9" s="114">
        <v>3</v>
      </c>
      <c r="D9" s="228"/>
      <c r="E9" s="229"/>
      <c r="F9" s="230"/>
      <c r="G9" s="231"/>
      <c r="H9" s="232"/>
      <c r="I9" s="208"/>
      <c r="J9" s="209"/>
      <c r="K9" s="216"/>
      <c r="L9" s="233"/>
      <c r="M9" s="465"/>
      <c r="N9" s="466"/>
      <c r="O9" s="466"/>
      <c r="P9" s="466"/>
      <c r="Q9" s="466"/>
      <c r="R9" s="466"/>
      <c r="S9" s="466"/>
      <c r="T9" s="466"/>
      <c r="U9" s="467"/>
      <c r="W9" s="1" t="s">
        <v>336</v>
      </c>
      <c r="X9" s="23" t="str">
        <f t="shared" si="6"/>
        <v>　</v>
      </c>
      <c r="Y9" s="1">
        <f t="shared" si="0"/>
        <v>0</v>
      </c>
      <c r="Z9" s="1">
        <f t="shared" si="0"/>
        <v>0</v>
      </c>
      <c r="AA9" s="42">
        <f t="shared" si="1"/>
        <v>0</v>
      </c>
      <c r="AB9" s="1" t="str">
        <f t="shared" si="2"/>
        <v/>
      </c>
      <c r="AC9" s="1">
        <f t="shared" si="3"/>
        <v>0</v>
      </c>
      <c r="AD9" s="1">
        <f t="shared" si="4"/>
        <v>0</v>
      </c>
      <c r="AE9" s="1">
        <f t="shared" si="5"/>
        <v>0</v>
      </c>
    </row>
    <row r="10" spans="2:31" ht="19.350000000000001" customHeight="1" x14ac:dyDescent="0.4">
      <c r="B10" s="1" t="str">
        <f>IF(D10="","",D10&amp;"-"&amp;COUNTIF($D$7:D10,D10))</f>
        <v/>
      </c>
      <c r="C10" s="114">
        <v>4</v>
      </c>
      <c r="D10" s="228"/>
      <c r="E10" s="229"/>
      <c r="F10" s="230"/>
      <c r="G10" s="231"/>
      <c r="H10" s="232"/>
      <c r="I10" s="208"/>
      <c r="J10" s="209"/>
      <c r="K10" s="216"/>
      <c r="L10" s="233"/>
      <c r="M10" s="465"/>
      <c r="N10" s="466"/>
      <c r="O10" s="466"/>
      <c r="P10" s="466"/>
      <c r="Q10" s="466"/>
      <c r="R10" s="466"/>
      <c r="S10" s="466"/>
      <c r="T10" s="466"/>
      <c r="U10" s="467"/>
      <c r="W10" s="1" t="s">
        <v>337</v>
      </c>
      <c r="X10" s="23" t="str">
        <f t="shared" si="6"/>
        <v>　</v>
      </c>
      <c r="Y10" s="1">
        <f t="shared" si="0"/>
        <v>0</v>
      </c>
      <c r="Z10" s="1">
        <f t="shared" si="0"/>
        <v>0</v>
      </c>
      <c r="AA10" s="42">
        <f t="shared" si="1"/>
        <v>0</v>
      </c>
      <c r="AB10" s="1" t="str">
        <f t="shared" si="2"/>
        <v/>
      </c>
      <c r="AC10" s="1">
        <f t="shared" si="3"/>
        <v>0</v>
      </c>
      <c r="AD10" s="1">
        <f t="shared" si="4"/>
        <v>0</v>
      </c>
      <c r="AE10" s="1">
        <f t="shared" si="5"/>
        <v>0</v>
      </c>
    </row>
    <row r="11" spans="2:31" ht="19.350000000000001" customHeight="1" thickBot="1" x14ac:dyDescent="0.45">
      <c r="B11" s="1" t="str">
        <f>IF(D11="","",D11&amp;"-"&amp;COUNTIF($D$7:D11,D11))</f>
        <v/>
      </c>
      <c r="C11" s="122">
        <v>5</v>
      </c>
      <c r="D11" s="234"/>
      <c r="E11" s="235"/>
      <c r="F11" s="236"/>
      <c r="G11" s="237"/>
      <c r="H11" s="238"/>
      <c r="I11" s="239"/>
      <c r="J11" s="240"/>
      <c r="K11" s="241"/>
      <c r="L11" s="242"/>
      <c r="M11" s="468"/>
      <c r="N11" s="469"/>
      <c r="O11" s="469"/>
      <c r="P11" s="469"/>
      <c r="Q11" s="469"/>
      <c r="R11" s="469"/>
      <c r="S11" s="469"/>
      <c r="T11" s="469"/>
      <c r="U11" s="470"/>
      <c r="W11" s="1" t="s">
        <v>338</v>
      </c>
      <c r="X11" s="23" t="str">
        <f t="shared" si="6"/>
        <v>　</v>
      </c>
      <c r="Y11" s="1">
        <f t="shared" si="0"/>
        <v>0</v>
      </c>
      <c r="Z11" s="1">
        <f t="shared" si="0"/>
        <v>0</v>
      </c>
      <c r="AA11" s="42">
        <f t="shared" si="1"/>
        <v>0</v>
      </c>
      <c r="AB11" s="1" t="str">
        <f t="shared" si="2"/>
        <v/>
      </c>
      <c r="AC11" s="1">
        <f t="shared" si="3"/>
        <v>0</v>
      </c>
      <c r="AD11" s="1">
        <f t="shared" si="4"/>
        <v>0</v>
      </c>
      <c r="AE11" s="1">
        <f t="shared" si="5"/>
        <v>0</v>
      </c>
    </row>
    <row r="12" spans="2:31" ht="19.350000000000001" customHeight="1" x14ac:dyDescent="0.4">
      <c r="B12" s="1" t="str">
        <f>IF(D12="","",D12&amp;"-"&amp;COUNTIF($D$7:D12,D12))</f>
        <v/>
      </c>
      <c r="C12" s="116">
        <v>6</v>
      </c>
      <c r="D12" s="222"/>
      <c r="E12" s="243"/>
      <c r="F12" s="224"/>
      <c r="G12" s="244"/>
      <c r="H12" s="245"/>
      <c r="I12" s="204"/>
      <c r="J12" s="205"/>
      <c r="K12" s="206"/>
      <c r="L12" s="227"/>
      <c r="M12" s="475"/>
      <c r="N12" s="447"/>
      <c r="O12" s="447"/>
      <c r="P12" s="447"/>
      <c r="Q12" s="447"/>
      <c r="R12" s="447"/>
      <c r="S12" s="447"/>
      <c r="T12" s="447"/>
      <c r="U12" s="448"/>
      <c r="W12" s="1" t="s">
        <v>339</v>
      </c>
      <c r="X12" s="23" t="str">
        <f t="shared" si="6"/>
        <v>　</v>
      </c>
      <c r="Y12" s="1">
        <f t="shared" si="0"/>
        <v>0</v>
      </c>
      <c r="Z12" s="1">
        <f t="shared" si="0"/>
        <v>0</v>
      </c>
      <c r="AA12" s="42">
        <f t="shared" si="1"/>
        <v>0</v>
      </c>
      <c r="AB12" s="1" t="str">
        <f t="shared" si="2"/>
        <v/>
      </c>
      <c r="AC12" s="1">
        <f t="shared" si="3"/>
        <v>0</v>
      </c>
      <c r="AD12" s="1">
        <f t="shared" si="4"/>
        <v>0</v>
      </c>
      <c r="AE12" s="1">
        <f t="shared" si="5"/>
        <v>0</v>
      </c>
    </row>
    <row r="13" spans="2:31" ht="19.350000000000001" customHeight="1" x14ac:dyDescent="0.4">
      <c r="B13" s="1" t="str">
        <f>IF(D13="","",D13&amp;"-"&amp;COUNTIF($D$7:D13,D13))</f>
        <v/>
      </c>
      <c r="C13" s="114">
        <v>7</v>
      </c>
      <c r="D13" s="228"/>
      <c r="E13" s="246"/>
      <c r="F13" s="230"/>
      <c r="G13" s="247"/>
      <c r="H13" s="248"/>
      <c r="I13" s="208"/>
      <c r="J13" s="209"/>
      <c r="K13" s="216"/>
      <c r="L13" s="233"/>
      <c r="M13" s="471"/>
      <c r="N13" s="466"/>
      <c r="O13" s="466"/>
      <c r="P13" s="466"/>
      <c r="Q13" s="466"/>
      <c r="R13" s="466"/>
      <c r="S13" s="466"/>
      <c r="T13" s="466"/>
      <c r="U13" s="467"/>
      <c r="W13" s="1" t="s">
        <v>340</v>
      </c>
      <c r="X13" s="23" t="str">
        <f t="shared" si="6"/>
        <v>　</v>
      </c>
      <c r="Y13" s="1">
        <f t="shared" si="0"/>
        <v>0</v>
      </c>
      <c r="Z13" s="1">
        <f t="shared" si="0"/>
        <v>0</v>
      </c>
      <c r="AA13" s="42">
        <f t="shared" si="1"/>
        <v>0</v>
      </c>
      <c r="AB13" s="1" t="str">
        <f t="shared" si="2"/>
        <v/>
      </c>
      <c r="AC13" s="1">
        <f t="shared" si="3"/>
        <v>0</v>
      </c>
      <c r="AD13" s="1">
        <f t="shared" si="4"/>
        <v>0</v>
      </c>
      <c r="AE13" s="1">
        <f t="shared" si="5"/>
        <v>0</v>
      </c>
    </row>
    <row r="14" spans="2:31" ht="19.350000000000001" customHeight="1" x14ac:dyDescent="0.4">
      <c r="B14" s="1" t="str">
        <f>IF(D14="","",D14&amp;"-"&amp;COUNTIF($D$7:D14,D14))</f>
        <v/>
      </c>
      <c r="C14" s="114">
        <v>8</v>
      </c>
      <c r="D14" s="249"/>
      <c r="E14" s="246"/>
      <c r="F14" s="230"/>
      <c r="G14" s="247"/>
      <c r="H14" s="248"/>
      <c r="I14" s="208"/>
      <c r="J14" s="209"/>
      <c r="K14" s="216"/>
      <c r="L14" s="233"/>
      <c r="M14" s="471"/>
      <c r="N14" s="466"/>
      <c r="O14" s="466"/>
      <c r="P14" s="466"/>
      <c r="Q14" s="466"/>
      <c r="R14" s="466"/>
      <c r="S14" s="466"/>
      <c r="T14" s="466"/>
      <c r="U14" s="467"/>
      <c r="W14" s="1" t="s">
        <v>341</v>
      </c>
      <c r="X14" s="23" t="str">
        <f>IF(LEN(TRIM(E14))=1,TRIM(E14)&amp;"　　",IF(LEN(TRIM(E14))=2,LEFT(E14,1)&amp;"　"&amp;RIGHT(E14,1),TRIM(E14)))&amp;"　"&amp;IF(LEN(TRIM(F14))=1,"　　"&amp;TRIM(F14),IF(LEN(TRIM(F14))=2,LEFT(F14,1)&amp;"　"&amp;RIGHT(F14,1),TRIM(F14)))</f>
        <v>　</v>
      </c>
      <c r="Y14" s="1">
        <f t="shared" ref="Y14:Y61" si="7">G14</f>
        <v>0</v>
      </c>
      <c r="Z14" s="1">
        <f t="shared" ref="Z14:Z61" si="8">H14</f>
        <v>0</v>
      </c>
      <c r="AA14" s="42">
        <f t="shared" ref="AA14:AA61" si="9">L14</f>
        <v>0</v>
      </c>
      <c r="AB14" s="1" t="str">
        <f t="shared" ref="AB14:AB61" si="10">RIGHT(I14,2)&amp;IF(LEN(J14)=1,"0"&amp;J14,J14)&amp;IF(LEN(K14)=1,"0"&amp;K14,K14)</f>
        <v/>
      </c>
      <c r="AC14" s="1">
        <f t="shared" ref="AC14:AC61" si="11">M14</f>
        <v>0</v>
      </c>
      <c r="AD14" s="1">
        <f t="shared" ref="AD14:AD61" si="12">P14</f>
        <v>0</v>
      </c>
      <c r="AE14" s="1">
        <f t="shared" ref="AE14:AE61" si="13">S14</f>
        <v>0</v>
      </c>
    </row>
    <row r="15" spans="2:31" ht="19.350000000000001" customHeight="1" x14ac:dyDescent="0.4">
      <c r="B15" s="1" t="str">
        <f>IF(D15="","",D15&amp;"-"&amp;COUNTIF($D$7:D15,D15))</f>
        <v/>
      </c>
      <c r="C15" s="114">
        <v>9</v>
      </c>
      <c r="D15" s="249"/>
      <c r="E15" s="246"/>
      <c r="F15" s="230"/>
      <c r="G15" s="247"/>
      <c r="H15" s="248"/>
      <c r="I15" s="208"/>
      <c r="J15" s="209"/>
      <c r="K15" s="216"/>
      <c r="L15" s="233"/>
      <c r="M15" s="471"/>
      <c r="N15" s="466"/>
      <c r="O15" s="466"/>
      <c r="P15" s="466"/>
      <c r="Q15" s="466"/>
      <c r="R15" s="466"/>
      <c r="S15" s="466"/>
      <c r="T15" s="466"/>
      <c r="U15" s="467"/>
      <c r="W15" s="1" t="s">
        <v>342</v>
      </c>
      <c r="X15" s="23" t="str">
        <f t="shared" ref="X15:X20" si="14">IF(LEN(TRIM(E15))=1,TRIM(E15)&amp;"　　",IF(LEN(TRIM(E15))=2,LEFT(E15,1)&amp;"　"&amp;RIGHT(E15,1),TRIM(E15)))&amp;"　"&amp;IF(LEN(TRIM(F15))=1,"　　"&amp;TRIM(F15),IF(LEN(TRIM(F15))=2,LEFT(F15,1)&amp;"　"&amp;RIGHT(F15,1),TRIM(F15)))</f>
        <v>　</v>
      </c>
      <c r="Y15" s="1">
        <f t="shared" si="7"/>
        <v>0</v>
      </c>
      <c r="Z15" s="1">
        <f t="shared" si="8"/>
        <v>0</v>
      </c>
      <c r="AA15" s="42">
        <f t="shared" si="9"/>
        <v>0</v>
      </c>
      <c r="AB15" s="1" t="str">
        <f t="shared" si="10"/>
        <v/>
      </c>
      <c r="AC15" s="1">
        <f t="shared" si="11"/>
        <v>0</v>
      </c>
      <c r="AD15" s="1">
        <f t="shared" si="12"/>
        <v>0</v>
      </c>
      <c r="AE15" s="1">
        <f t="shared" si="13"/>
        <v>0</v>
      </c>
    </row>
    <row r="16" spans="2:31" ht="19.350000000000001" customHeight="1" thickBot="1" x14ac:dyDescent="0.45">
      <c r="B16" s="1" t="str">
        <f>IF(D16="","",D16&amp;"-"&amp;COUNTIF($D$7:D16,D16))</f>
        <v/>
      </c>
      <c r="C16" s="115">
        <v>10</v>
      </c>
      <c r="D16" s="250"/>
      <c r="E16" s="251"/>
      <c r="F16" s="252"/>
      <c r="G16" s="253"/>
      <c r="H16" s="254"/>
      <c r="I16" s="212"/>
      <c r="J16" s="213"/>
      <c r="K16" s="218"/>
      <c r="L16" s="255"/>
      <c r="M16" s="472"/>
      <c r="N16" s="473"/>
      <c r="O16" s="473"/>
      <c r="P16" s="473"/>
      <c r="Q16" s="473"/>
      <c r="R16" s="473"/>
      <c r="S16" s="473"/>
      <c r="T16" s="473"/>
      <c r="U16" s="474"/>
      <c r="W16" s="1" t="s">
        <v>343</v>
      </c>
      <c r="X16" s="23" t="str">
        <f t="shared" si="14"/>
        <v>　</v>
      </c>
      <c r="Y16" s="1">
        <f t="shared" si="7"/>
        <v>0</v>
      </c>
      <c r="Z16" s="1">
        <f t="shared" si="8"/>
        <v>0</v>
      </c>
      <c r="AA16" s="42">
        <f t="shared" si="9"/>
        <v>0</v>
      </c>
      <c r="AB16" s="1" t="str">
        <f t="shared" si="10"/>
        <v/>
      </c>
      <c r="AC16" s="1">
        <f t="shared" si="11"/>
        <v>0</v>
      </c>
      <c r="AD16" s="1">
        <f t="shared" si="12"/>
        <v>0</v>
      </c>
      <c r="AE16" s="1">
        <f t="shared" si="13"/>
        <v>0</v>
      </c>
    </row>
    <row r="17" spans="2:31" ht="19.350000000000001" customHeight="1" x14ac:dyDescent="0.4">
      <c r="B17" s="1" t="str">
        <f>IF(D17="","",D17&amp;"-"&amp;COUNTIF($D$7:D17,D17))</f>
        <v/>
      </c>
      <c r="C17" s="116">
        <v>11</v>
      </c>
      <c r="D17" s="256"/>
      <c r="E17" s="243"/>
      <c r="F17" s="224"/>
      <c r="G17" s="244"/>
      <c r="H17" s="245"/>
      <c r="I17" s="204"/>
      <c r="J17" s="205"/>
      <c r="K17" s="206"/>
      <c r="L17" s="227"/>
      <c r="M17" s="475"/>
      <c r="N17" s="447"/>
      <c r="O17" s="447"/>
      <c r="P17" s="447"/>
      <c r="Q17" s="447"/>
      <c r="R17" s="447"/>
      <c r="S17" s="447"/>
      <c r="T17" s="447"/>
      <c r="U17" s="448"/>
      <c r="W17" s="1" t="s">
        <v>344</v>
      </c>
      <c r="X17" s="23" t="str">
        <f t="shared" si="14"/>
        <v>　</v>
      </c>
      <c r="Y17" s="1">
        <f t="shared" si="7"/>
        <v>0</v>
      </c>
      <c r="Z17" s="1">
        <f t="shared" si="8"/>
        <v>0</v>
      </c>
      <c r="AA17" s="42">
        <f t="shared" si="9"/>
        <v>0</v>
      </c>
      <c r="AB17" s="1" t="str">
        <f t="shared" si="10"/>
        <v/>
      </c>
      <c r="AC17" s="1">
        <f t="shared" si="11"/>
        <v>0</v>
      </c>
      <c r="AD17" s="1">
        <f t="shared" si="12"/>
        <v>0</v>
      </c>
      <c r="AE17" s="1">
        <f t="shared" si="13"/>
        <v>0</v>
      </c>
    </row>
    <row r="18" spans="2:31" ht="19.350000000000001" customHeight="1" x14ac:dyDescent="0.4">
      <c r="B18" s="1" t="str">
        <f>IF(D18="","",D18&amp;"-"&amp;COUNTIF($D$7:D18,D18))</f>
        <v/>
      </c>
      <c r="C18" s="114">
        <v>12</v>
      </c>
      <c r="D18" s="249"/>
      <c r="E18" s="246"/>
      <c r="F18" s="230"/>
      <c r="G18" s="247"/>
      <c r="H18" s="248"/>
      <c r="I18" s="208"/>
      <c r="J18" s="209"/>
      <c r="K18" s="216"/>
      <c r="L18" s="233"/>
      <c r="M18" s="471"/>
      <c r="N18" s="466"/>
      <c r="O18" s="466"/>
      <c r="P18" s="466"/>
      <c r="Q18" s="466"/>
      <c r="R18" s="466"/>
      <c r="S18" s="466"/>
      <c r="T18" s="466"/>
      <c r="U18" s="467"/>
      <c r="W18" s="1" t="s">
        <v>345</v>
      </c>
      <c r="X18" s="23" t="str">
        <f t="shared" si="14"/>
        <v>　</v>
      </c>
      <c r="Y18" s="1">
        <f t="shared" si="7"/>
        <v>0</v>
      </c>
      <c r="Z18" s="1">
        <f t="shared" si="8"/>
        <v>0</v>
      </c>
      <c r="AA18" s="42">
        <f t="shared" si="9"/>
        <v>0</v>
      </c>
      <c r="AB18" s="1" t="str">
        <f t="shared" si="10"/>
        <v/>
      </c>
      <c r="AC18" s="1">
        <f t="shared" si="11"/>
        <v>0</v>
      </c>
      <c r="AD18" s="1">
        <f t="shared" si="12"/>
        <v>0</v>
      </c>
      <c r="AE18" s="1">
        <f t="shared" si="13"/>
        <v>0</v>
      </c>
    </row>
    <row r="19" spans="2:31" ht="19.350000000000001" customHeight="1" x14ac:dyDescent="0.4">
      <c r="B19" s="1" t="str">
        <f>IF(D19="","",D19&amp;"-"&amp;COUNTIF($D$7:D19,D19))</f>
        <v/>
      </c>
      <c r="C19" s="114">
        <v>13</v>
      </c>
      <c r="D19" s="249"/>
      <c r="E19" s="246"/>
      <c r="F19" s="230"/>
      <c r="G19" s="247"/>
      <c r="H19" s="248"/>
      <c r="I19" s="208"/>
      <c r="J19" s="209"/>
      <c r="K19" s="216"/>
      <c r="L19" s="233"/>
      <c r="M19" s="471"/>
      <c r="N19" s="466"/>
      <c r="O19" s="466"/>
      <c r="P19" s="466"/>
      <c r="Q19" s="466"/>
      <c r="R19" s="466"/>
      <c r="S19" s="466"/>
      <c r="T19" s="466"/>
      <c r="U19" s="467"/>
      <c r="W19" s="1" t="s">
        <v>346</v>
      </c>
      <c r="X19" s="23" t="str">
        <f t="shared" si="14"/>
        <v>　</v>
      </c>
      <c r="Y19" s="1">
        <f t="shared" si="7"/>
        <v>0</v>
      </c>
      <c r="Z19" s="1">
        <f t="shared" si="8"/>
        <v>0</v>
      </c>
      <c r="AA19" s="42">
        <f t="shared" si="9"/>
        <v>0</v>
      </c>
      <c r="AB19" s="1" t="str">
        <f t="shared" si="10"/>
        <v/>
      </c>
      <c r="AC19" s="1">
        <f t="shared" si="11"/>
        <v>0</v>
      </c>
      <c r="AD19" s="1">
        <f t="shared" si="12"/>
        <v>0</v>
      </c>
      <c r="AE19" s="1">
        <f t="shared" si="13"/>
        <v>0</v>
      </c>
    </row>
    <row r="20" spans="2:31" ht="19.350000000000001" customHeight="1" x14ac:dyDescent="0.4">
      <c r="B20" s="1" t="str">
        <f>IF(D20="","",D20&amp;"-"&amp;COUNTIF($D$7:D20,D20))</f>
        <v/>
      </c>
      <c r="C20" s="114">
        <v>14</v>
      </c>
      <c r="D20" s="249"/>
      <c r="E20" s="246"/>
      <c r="F20" s="230"/>
      <c r="G20" s="247"/>
      <c r="H20" s="248"/>
      <c r="I20" s="208"/>
      <c r="J20" s="209"/>
      <c r="K20" s="216"/>
      <c r="L20" s="233"/>
      <c r="M20" s="471"/>
      <c r="N20" s="466"/>
      <c r="O20" s="466"/>
      <c r="P20" s="466"/>
      <c r="Q20" s="466"/>
      <c r="R20" s="466"/>
      <c r="S20" s="466"/>
      <c r="T20" s="466"/>
      <c r="U20" s="467"/>
      <c r="W20" s="1" t="s">
        <v>347</v>
      </c>
      <c r="X20" s="23" t="str">
        <f t="shared" si="14"/>
        <v>　</v>
      </c>
      <c r="Y20" s="1">
        <f t="shared" si="7"/>
        <v>0</v>
      </c>
      <c r="Z20" s="1">
        <f t="shared" si="8"/>
        <v>0</v>
      </c>
      <c r="AA20" s="42">
        <f t="shared" si="9"/>
        <v>0</v>
      </c>
      <c r="AB20" s="1" t="str">
        <f t="shared" si="10"/>
        <v/>
      </c>
      <c r="AC20" s="1">
        <f t="shared" si="11"/>
        <v>0</v>
      </c>
      <c r="AD20" s="1">
        <f t="shared" si="12"/>
        <v>0</v>
      </c>
      <c r="AE20" s="1">
        <f t="shared" si="13"/>
        <v>0</v>
      </c>
    </row>
    <row r="21" spans="2:31" ht="19.350000000000001" customHeight="1" thickBot="1" x14ac:dyDescent="0.45">
      <c r="B21" s="1" t="str">
        <f>IF(D21="","",D21&amp;"-"&amp;COUNTIF($D$7:D21,D21))</f>
        <v/>
      </c>
      <c r="C21" s="115">
        <v>15</v>
      </c>
      <c r="D21" s="250"/>
      <c r="E21" s="251"/>
      <c r="F21" s="252"/>
      <c r="G21" s="253"/>
      <c r="H21" s="254"/>
      <c r="I21" s="212"/>
      <c r="J21" s="213"/>
      <c r="K21" s="218"/>
      <c r="L21" s="255"/>
      <c r="M21" s="472"/>
      <c r="N21" s="473"/>
      <c r="O21" s="473"/>
      <c r="P21" s="473"/>
      <c r="Q21" s="473"/>
      <c r="R21" s="473"/>
      <c r="S21" s="473"/>
      <c r="T21" s="473"/>
      <c r="U21" s="474"/>
      <c r="W21" s="1" t="s">
        <v>348</v>
      </c>
      <c r="X21" s="23" t="str">
        <f>IF(LEN(TRIM(E21))=1,TRIM(E21)&amp;"　　",IF(LEN(TRIM(E21))=2,LEFT(E21,1)&amp;"　"&amp;RIGHT(E21,1),TRIM(E21)))&amp;"　"&amp;IF(LEN(TRIM(F21))=1,"　　"&amp;TRIM(F21),IF(LEN(TRIM(F21))=2,LEFT(F21,1)&amp;"　"&amp;RIGHT(F21,1),TRIM(F21)))</f>
        <v>　</v>
      </c>
      <c r="Y21" s="1">
        <f t="shared" si="7"/>
        <v>0</v>
      </c>
      <c r="Z21" s="1">
        <f t="shared" si="8"/>
        <v>0</v>
      </c>
      <c r="AA21" s="42">
        <f t="shared" si="9"/>
        <v>0</v>
      </c>
      <c r="AB21" s="1" t="str">
        <f t="shared" si="10"/>
        <v/>
      </c>
      <c r="AC21" s="1">
        <f t="shared" si="11"/>
        <v>0</v>
      </c>
      <c r="AD21" s="1">
        <f t="shared" si="12"/>
        <v>0</v>
      </c>
      <c r="AE21" s="1">
        <f t="shared" si="13"/>
        <v>0</v>
      </c>
    </row>
    <row r="22" spans="2:31" ht="19.350000000000001" customHeight="1" x14ac:dyDescent="0.4">
      <c r="B22" s="1" t="str">
        <f>IF(D22="","",D22&amp;"-"&amp;COUNTIF($D$7:D22,D22))</f>
        <v/>
      </c>
      <c r="C22" s="116">
        <v>16</v>
      </c>
      <c r="D22" s="256"/>
      <c r="E22" s="243"/>
      <c r="F22" s="224"/>
      <c r="G22" s="244"/>
      <c r="H22" s="245"/>
      <c r="I22" s="204"/>
      <c r="J22" s="205"/>
      <c r="K22" s="206"/>
      <c r="L22" s="227"/>
      <c r="M22" s="475"/>
      <c r="N22" s="447"/>
      <c r="O22" s="447"/>
      <c r="P22" s="447"/>
      <c r="Q22" s="447"/>
      <c r="R22" s="447"/>
      <c r="S22" s="447"/>
      <c r="T22" s="447"/>
      <c r="U22" s="448"/>
      <c r="W22" s="1" t="s">
        <v>349</v>
      </c>
      <c r="X22" s="23" t="str">
        <f t="shared" ref="X22:X27" si="15">IF(LEN(TRIM(E22))=1,TRIM(E22)&amp;"　　",IF(LEN(TRIM(E22))=2,LEFT(E22,1)&amp;"　"&amp;RIGHT(E22,1),TRIM(E22)))&amp;"　"&amp;IF(LEN(TRIM(F22))=1,"　　"&amp;TRIM(F22),IF(LEN(TRIM(F22))=2,LEFT(F22,1)&amp;"　"&amp;RIGHT(F22,1),TRIM(F22)))</f>
        <v>　</v>
      </c>
      <c r="Y22" s="1">
        <f t="shared" si="7"/>
        <v>0</v>
      </c>
      <c r="Z22" s="1">
        <f t="shared" si="8"/>
        <v>0</v>
      </c>
      <c r="AA22" s="42">
        <f t="shared" si="9"/>
        <v>0</v>
      </c>
      <c r="AB22" s="1" t="str">
        <f t="shared" si="10"/>
        <v/>
      </c>
      <c r="AC22" s="1">
        <f t="shared" si="11"/>
        <v>0</v>
      </c>
      <c r="AD22" s="1">
        <f t="shared" si="12"/>
        <v>0</v>
      </c>
      <c r="AE22" s="1">
        <f t="shared" si="13"/>
        <v>0</v>
      </c>
    </row>
    <row r="23" spans="2:31" ht="19.350000000000001" customHeight="1" x14ac:dyDescent="0.4">
      <c r="B23" s="1" t="str">
        <f>IF(D23="","",D23&amp;"-"&amp;COUNTIF($D$7:D23,D23))</f>
        <v/>
      </c>
      <c r="C23" s="114">
        <v>17</v>
      </c>
      <c r="D23" s="249"/>
      <c r="E23" s="246"/>
      <c r="F23" s="230"/>
      <c r="G23" s="247"/>
      <c r="H23" s="248"/>
      <c r="I23" s="208"/>
      <c r="J23" s="209"/>
      <c r="K23" s="216"/>
      <c r="L23" s="233"/>
      <c r="M23" s="471"/>
      <c r="N23" s="466"/>
      <c r="O23" s="466"/>
      <c r="P23" s="466"/>
      <c r="Q23" s="466"/>
      <c r="R23" s="466"/>
      <c r="S23" s="466"/>
      <c r="T23" s="466"/>
      <c r="U23" s="467"/>
      <c r="W23" s="1" t="s">
        <v>350</v>
      </c>
      <c r="X23" s="23" t="str">
        <f t="shared" si="15"/>
        <v>　</v>
      </c>
      <c r="Y23" s="1">
        <f t="shared" si="7"/>
        <v>0</v>
      </c>
      <c r="Z23" s="1">
        <f t="shared" si="8"/>
        <v>0</v>
      </c>
      <c r="AA23" s="42">
        <f t="shared" si="9"/>
        <v>0</v>
      </c>
      <c r="AB23" s="1" t="str">
        <f t="shared" si="10"/>
        <v/>
      </c>
      <c r="AC23" s="1">
        <f t="shared" si="11"/>
        <v>0</v>
      </c>
      <c r="AD23" s="1">
        <f t="shared" si="12"/>
        <v>0</v>
      </c>
      <c r="AE23" s="1">
        <f t="shared" si="13"/>
        <v>0</v>
      </c>
    </row>
    <row r="24" spans="2:31" ht="19.350000000000001" customHeight="1" x14ac:dyDescent="0.4">
      <c r="B24" s="1" t="str">
        <f>IF(D24="","",D24&amp;"-"&amp;COUNTIF($D$7:D24,D24))</f>
        <v/>
      </c>
      <c r="C24" s="114">
        <v>18</v>
      </c>
      <c r="D24" s="249"/>
      <c r="E24" s="246"/>
      <c r="F24" s="230"/>
      <c r="G24" s="247"/>
      <c r="H24" s="248"/>
      <c r="I24" s="208"/>
      <c r="J24" s="209"/>
      <c r="K24" s="216"/>
      <c r="L24" s="233"/>
      <c r="M24" s="471"/>
      <c r="N24" s="466"/>
      <c r="O24" s="466"/>
      <c r="P24" s="466"/>
      <c r="Q24" s="466"/>
      <c r="R24" s="466"/>
      <c r="S24" s="466"/>
      <c r="T24" s="466"/>
      <c r="U24" s="467"/>
      <c r="W24" s="1" t="s">
        <v>351</v>
      </c>
      <c r="X24" s="23" t="str">
        <f t="shared" si="15"/>
        <v>　</v>
      </c>
      <c r="Y24" s="1">
        <f t="shared" si="7"/>
        <v>0</v>
      </c>
      <c r="Z24" s="1">
        <f t="shared" si="8"/>
        <v>0</v>
      </c>
      <c r="AA24" s="42">
        <f t="shared" si="9"/>
        <v>0</v>
      </c>
      <c r="AB24" s="1" t="str">
        <f t="shared" si="10"/>
        <v/>
      </c>
      <c r="AC24" s="1">
        <f t="shared" si="11"/>
        <v>0</v>
      </c>
      <c r="AD24" s="1">
        <f t="shared" si="12"/>
        <v>0</v>
      </c>
      <c r="AE24" s="1">
        <f t="shared" si="13"/>
        <v>0</v>
      </c>
    </row>
    <row r="25" spans="2:31" ht="19.350000000000001" customHeight="1" x14ac:dyDescent="0.4">
      <c r="B25" s="1" t="str">
        <f>IF(D25="","",D25&amp;"-"&amp;COUNTIF($D$7:D25,D25))</f>
        <v/>
      </c>
      <c r="C25" s="114">
        <v>19</v>
      </c>
      <c r="D25" s="249"/>
      <c r="E25" s="246"/>
      <c r="F25" s="230"/>
      <c r="G25" s="247"/>
      <c r="H25" s="248"/>
      <c r="I25" s="208"/>
      <c r="J25" s="209"/>
      <c r="K25" s="216"/>
      <c r="L25" s="233"/>
      <c r="M25" s="471"/>
      <c r="N25" s="466"/>
      <c r="O25" s="466"/>
      <c r="P25" s="466"/>
      <c r="Q25" s="466"/>
      <c r="R25" s="466"/>
      <c r="S25" s="466"/>
      <c r="T25" s="466"/>
      <c r="U25" s="467"/>
      <c r="W25" s="1" t="s">
        <v>352</v>
      </c>
      <c r="X25" s="23" t="str">
        <f t="shared" si="15"/>
        <v>　</v>
      </c>
      <c r="Y25" s="1">
        <f t="shared" si="7"/>
        <v>0</v>
      </c>
      <c r="Z25" s="1">
        <f t="shared" si="8"/>
        <v>0</v>
      </c>
      <c r="AA25" s="42">
        <f t="shared" si="9"/>
        <v>0</v>
      </c>
      <c r="AB25" s="1" t="str">
        <f t="shared" si="10"/>
        <v/>
      </c>
      <c r="AC25" s="1">
        <f t="shared" si="11"/>
        <v>0</v>
      </c>
      <c r="AD25" s="1">
        <f t="shared" si="12"/>
        <v>0</v>
      </c>
      <c r="AE25" s="1">
        <f t="shared" si="13"/>
        <v>0</v>
      </c>
    </row>
    <row r="26" spans="2:31" ht="19.350000000000001" customHeight="1" thickBot="1" x14ac:dyDescent="0.45">
      <c r="B26" s="1" t="str">
        <f>IF(D26="","",D26&amp;"-"&amp;COUNTIF($D$7:D26,D26))</f>
        <v/>
      </c>
      <c r="C26" s="115">
        <v>20</v>
      </c>
      <c r="D26" s="250"/>
      <c r="E26" s="251"/>
      <c r="F26" s="252"/>
      <c r="G26" s="253"/>
      <c r="H26" s="254"/>
      <c r="I26" s="212"/>
      <c r="J26" s="213"/>
      <c r="K26" s="218"/>
      <c r="L26" s="255"/>
      <c r="M26" s="472"/>
      <c r="N26" s="473"/>
      <c r="O26" s="473"/>
      <c r="P26" s="473"/>
      <c r="Q26" s="473"/>
      <c r="R26" s="473"/>
      <c r="S26" s="473"/>
      <c r="T26" s="473"/>
      <c r="U26" s="474"/>
      <c r="W26" s="1" t="s">
        <v>353</v>
      </c>
      <c r="X26" s="23" t="str">
        <f t="shared" si="15"/>
        <v>　</v>
      </c>
      <c r="Y26" s="1">
        <f t="shared" si="7"/>
        <v>0</v>
      </c>
      <c r="Z26" s="1">
        <f t="shared" si="8"/>
        <v>0</v>
      </c>
      <c r="AA26" s="42">
        <f t="shared" si="9"/>
        <v>0</v>
      </c>
      <c r="AB26" s="1" t="str">
        <f t="shared" si="10"/>
        <v/>
      </c>
      <c r="AC26" s="1">
        <f t="shared" si="11"/>
        <v>0</v>
      </c>
      <c r="AD26" s="1">
        <f t="shared" si="12"/>
        <v>0</v>
      </c>
      <c r="AE26" s="1">
        <f t="shared" si="13"/>
        <v>0</v>
      </c>
    </row>
    <row r="27" spans="2:31" ht="19.350000000000001" customHeight="1" x14ac:dyDescent="0.4">
      <c r="B27" s="1" t="str">
        <f>IF(D27="","",D27&amp;"-"&amp;COUNTIF($D$7:D27,D27))</f>
        <v/>
      </c>
      <c r="C27" s="116">
        <v>21</v>
      </c>
      <c r="D27" s="256"/>
      <c r="E27" s="243"/>
      <c r="F27" s="224"/>
      <c r="G27" s="244"/>
      <c r="H27" s="245"/>
      <c r="I27" s="204"/>
      <c r="J27" s="205"/>
      <c r="K27" s="206"/>
      <c r="L27" s="227"/>
      <c r="M27" s="475"/>
      <c r="N27" s="447"/>
      <c r="O27" s="447"/>
      <c r="P27" s="447"/>
      <c r="Q27" s="447"/>
      <c r="R27" s="447"/>
      <c r="S27" s="447"/>
      <c r="T27" s="447"/>
      <c r="U27" s="448"/>
      <c r="W27" s="1" t="s">
        <v>354</v>
      </c>
      <c r="X27" s="23" t="str">
        <f t="shared" si="15"/>
        <v>　</v>
      </c>
      <c r="Y27" s="1">
        <f t="shared" si="7"/>
        <v>0</v>
      </c>
      <c r="Z27" s="1">
        <f t="shared" si="8"/>
        <v>0</v>
      </c>
      <c r="AA27" s="42">
        <f t="shared" si="9"/>
        <v>0</v>
      </c>
      <c r="AB27" s="1" t="str">
        <f t="shared" si="10"/>
        <v/>
      </c>
      <c r="AC27" s="1">
        <f t="shared" si="11"/>
        <v>0</v>
      </c>
      <c r="AD27" s="1">
        <f t="shared" si="12"/>
        <v>0</v>
      </c>
      <c r="AE27" s="1">
        <f t="shared" si="13"/>
        <v>0</v>
      </c>
    </row>
    <row r="28" spans="2:31" ht="19.350000000000001" customHeight="1" x14ac:dyDescent="0.4">
      <c r="B28" s="1" t="str">
        <f>IF(D28="","",D28&amp;"-"&amp;COUNTIF($D$7:D28,D28))</f>
        <v/>
      </c>
      <c r="C28" s="114">
        <v>22</v>
      </c>
      <c r="D28" s="249"/>
      <c r="E28" s="246"/>
      <c r="F28" s="230"/>
      <c r="G28" s="247"/>
      <c r="H28" s="248"/>
      <c r="I28" s="208"/>
      <c r="J28" s="209"/>
      <c r="K28" s="216"/>
      <c r="L28" s="233"/>
      <c r="M28" s="471"/>
      <c r="N28" s="466"/>
      <c r="O28" s="466"/>
      <c r="P28" s="466"/>
      <c r="Q28" s="466"/>
      <c r="R28" s="466"/>
      <c r="S28" s="466"/>
      <c r="T28" s="466"/>
      <c r="U28" s="467"/>
      <c r="W28" s="1" t="s">
        <v>355</v>
      </c>
      <c r="X28" s="23" t="str">
        <f>IF(LEN(TRIM(E28))=1,TRIM(E28)&amp;"　　",IF(LEN(TRIM(E28))=2,LEFT(E28,1)&amp;"　"&amp;RIGHT(E28,1),TRIM(E28)))&amp;"　"&amp;IF(LEN(TRIM(F28))=1,"　　"&amp;TRIM(F28),IF(LEN(TRIM(F28))=2,LEFT(F28,1)&amp;"　"&amp;RIGHT(F28,1),TRIM(F28)))</f>
        <v>　</v>
      </c>
      <c r="Y28" s="1">
        <f t="shared" si="7"/>
        <v>0</v>
      </c>
      <c r="Z28" s="1">
        <f t="shared" si="8"/>
        <v>0</v>
      </c>
      <c r="AA28" s="42">
        <f t="shared" si="9"/>
        <v>0</v>
      </c>
      <c r="AB28" s="1" t="str">
        <f t="shared" si="10"/>
        <v/>
      </c>
      <c r="AC28" s="1">
        <f t="shared" si="11"/>
        <v>0</v>
      </c>
      <c r="AD28" s="1">
        <f t="shared" si="12"/>
        <v>0</v>
      </c>
      <c r="AE28" s="1">
        <f t="shared" si="13"/>
        <v>0</v>
      </c>
    </row>
    <row r="29" spans="2:31" ht="19.350000000000001" customHeight="1" x14ac:dyDescent="0.4">
      <c r="B29" s="1" t="str">
        <f>IF(D29="","",D29&amp;"-"&amp;COUNTIF($D$7:D29,D29))</f>
        <v/>
      </c>
      <c r="C29" s="114">
        <v>23</v>
      </c>
      <c r="D29" s="249"/>
      <c r="E29" s="246"/>
      <c r="F29" s="230"/>
      <c r="G29" s="247"/>
      <c r="H29" s="248"/>
      <c r="I29" s="208"/>
      <c r="J29" s="209"/>
      <c r="K29" s="216"/>
      <c r="L29" s="233"/>
      <c r="M29" s="471"/>
      <c r="N29" s="466"/>
      <c r="O29" s="466"/>
      <c r="P29" s="466"/>
      <c r="Q29" s="466"/>
      <c r="R29" s="466"/>
      <c r="S29" s="466"/>
      <c r="T29" s="466"/>
      <c r="U29" s="467"/>
      <c r="W29" s="1" t="s">
        <v>356</v>
      </c>
      <c r="X29" s="23" t="str">
        <f t="shared" ref="X29:X34" si="16">IF(LEN(TRIM(E29))=1,TRIM(E29)&amp;"　　",IF(LEN(TRIM(E29))=2,LEFT(E29,1)&amp;"　"&amp;RIGHT(E29,1),TRIM(E29)))&amp;"　"&amp;IF(LEN(TRIM(F29))=1,"　　"&amp;TRIM(F29),IF(LEN(TRIM(F29))=2,LEFT(F29,1)&amp;"　"&amp;RIGHT(F29,1),TRIM(F29)))</f>
        <v>　</v>
      </c>
      <c r="Y29" s="1">
        <f t="shared" si="7"/>
        <v>0</v>
      </c>
      <c r="Z29" s="1">
        <f t="shared" si="8"/>
        <v>0</v>
      </c>
      <c r="AA29" s="42">
        <f t="shared" si="9"/>
        <v>0</v>
      </c>
      <c r="AB29" s="1" t="str">
        <f t="shared" si="10"/>
        <v/>
      </c>
      <c r="AC29" s="1">
        <f t="shared" si="11"/>
        <v>0</v>
      </c>
      <c r="AD29" s="1">
        <f t="shared" si="12"/>
        <v>0</v>
      </c>
      <c r="AE29" s="1">
        <f t="shared" si="13"/>
        <v>0</v>
      </c>
    </row>
    <row r="30" spans="2:31" ht="19.350000000000001" customHeight="1" x14ac:dyDescent="0.4">
      <c r="B30" s="1" t="str">
        <f>IF(D30="","",D30&amp;"-"&amp;COUNTIF($D$7:D30,D30))</f>
        <v/>
      </c>
      <c r="C30" s="114">
        <v>24</v>
      </c>
      <c r="D30" s="249"/>
      <c r="E30" s="246"/>
      <c r="F30" s="230"/>
      <c r="G30" s="247"/>
      <c r="H30" s="248"/>
      <c r="I30" s="208"/>
      <c r="J30" s="209"/>
      <c r="K30" s="216"/>
      <c r="L30" s="233"/>
      <c r="M30" s="471"/>
      <c r="N30" s="466"/>
      <c r="O30" s="466"/>
      <c r="P30" s="466"/>
      <c r="Q30" s="466"/>
      <c r="R30" s="466"/>
      <c r="S30" s="466"/>
      <c r="T30" s="466"/>
      <c r="U30" s="467"/>
      <c r="W30" s="1" t="s">
        <v>357</v>
      </c>
      <c r="X30" s="23" t="str">
        <f t="shared" si="16"/>
        <v>　</v>
      </c>
      <c r="Y30" s="1">
        <f t="shared" si="7"/>
        <v>0</v>
      </c>
      <c r="Z30" s="1">
        <f t="shared" si="8"/>
        <v>0</v>
      </c>
      <c r="AA30" s="42">
        <f t="shared" si="9"/>
        <v>0</v>
      </c>
      <c r="AB30" s="1" t="str">
        <f t="shared" si="10"/>
        <v/>
      </c>
      <c r="AC30" s="1">
        <f t="shared" si="11"/>
        <v>0</v>
      </c>
      <c r="AD30" s="1">
        <f t="shared" si="12"/>
        <v>0</v>
      </c>
      <c r="AE30" s="1">
        <f t="shared" si="13"/>
        <v>0</v>
      </c>
    </row>
    <row r="31" spans="2:31" ht="19.350000000000001" customHeight="1" thickBot="1" x14ac:dyDescent="0.45">
      <c r="B31" s="1" t="str">
        <f>IF(D31="","",D31&amp;"-"&amp;COUNTIF($D$7:D31,D31))</f>
        <v/>
      </c>
      <c r="C31" s="115">
        <v>25</v>
      </c>
      <c r="D31" s="250"/>
      <c r="E31" s="251"/>
      <c r="F31" s="252"/>
      <c r="G31" s="253"/>
      <c r="H31" s="254"/>
      <c r="I31" s="212"/>
      <c r="J31" s="213"/>
      <c r="K31" s="218"/>
      <c r="L31" s="255"/>
      <c r="M31" s="472"/>
      <c r="N31" s="473"/>
      <c r="O31" s="473"/>
      <c r="P31" s="473"/>
      <c r="Q31" s="473"/>
      <c r="R31" s="473"/>
      <c r="S31" s="473"/>
      <c r="T31" s="473"/>
      <c r="U31" s="474"/>
      <c r="W31" s="1" t="s">
        <v>358</v>
      </c>
      <c r="X31" s="23" t="str">
        <f t="shared" si="16"/>
        <v>　</v>
      </c>
      <c r="Y31" s="1">
        <f t="shared" si="7"/>
        <v>0</v>
      </c>
      <c r="Z31" s="1">
        <f t="shared" si="8"/>
        <v>0</v>
      </c>
      <c r="AA31" s="42">
        <f t="shared" si="9"/>
        <v>0</v>
      </c>
      <c r="AB31" s="1" t="str">
        <f t="shared" si="10"/>
        <v/>
      </c>
      <c r="AC31" s="1">
        <f t="shared" si="11"/>
        <v>0</v>
      </c>
      <c r="AD31" s="1">
        <f t="shared" si="12"/>
        <v>0</v>
      </c>
      <c r="AE31" s="1">
        <f t="shared" si="13"/>
        <v>0</v>
      </c>
    </row>
    <row r="32" spans="2:31" ht="19.350000000000001" customHeight="1" x14ac:dyDescent="0.4">
      <c r="B32" s="1" t="str">
        <f>IF(D32="","",D32&amp;"-"&amp;COUNTIF($D$7:D32,D32))</f>
        <v/>
      </c>
      <c r="C32" s="116">
        <v>26</v>
      </c>
      <c r="D32" s="256"/>
      <c r="E32" s="243"/>
      <c r="F32" s="224"/>
      <c r="G32" s="244"/>
      <c r="H32" s="245"/>
      <c r="I32" s="204"/>
      <c r="J32" s="205"/>
      <c r="K32" s="206"/>
      <c r="L32" s="227"/>
      <c r="M32" s="475"/>
      <c r="N32" s="447"/>
      <c r="O32" s="447"/>
      <c r="P32" s="447"/>
      <c r="Q32" s="447"/>
      <c r="R32" s="447"/>
      <c r="S32" s="447"/>
      <c r="T32" s="447"/>
      <c r="U32" s="448"/>
      <c r="W32" s="1" t="s">
        <v>359</v>
      </c>
      <c r="X32" s="23" t="str">
        <f t="shared" si="16"/>
        <v>　</v>
      </c>
      <c r="Y32" s="1">
        <f t="shared" si="7"/>
        <v>0</v>
      </c>
      <c r="Z32" s="1">
        <f t="shared" si="8"/>
        <v>0</v>
      </c>
      <c r="AA32" s="42">
        <f t="shared" si="9"/>
        <v>0</v>
      </c>
      <c r="AB32" s="1" t="str">
        <f t="shared" si="10"/>
        <v/>
      </c>
      <c r="AC32" s="1">
        <f t="shared" si="11"/>
        <v>0</v>
      </c>
      <c r="AD32" s="1">
        <f t="shared" si="12"/>
        <v>0</v>
      </c>
      <c r="AE32" s="1">
        <f t="shared" si="13"/>
        <v>0</v>
      </c>
    </row>
    <row r="33" spans="2:31" ht="19.350000000000001" customHeight="1" x14ac:dyDescent="0.4">
      <c r="B33" s="1" t="str">
        <f>IF(D33="","",D33&amp;"-"&amp;COUNTIF($D$7:D33,D33))</f>
        <v/>
      </c>
      <c r="C33" s="114">
        <v>27</v>
      </c>
      <c r="D33" s="249"/>
      <c r="E33" s="246"/>
      <c r="F33" s="230"/>
      <c r="G33" s="247"/>
      <c r="H33" s="248"/>
      <c r="I33" s="208"/>
      <c r="J33" s="209"/>
      <c r="K33" s="216"/>
      <c r="L33" s="233"/>
      <c r="M33" s="471"/>
      <c r="N33" s="466"/>
      <c r="O33" s="466"/>
      <c r="P33" s="466"/>
      <c r="Q33" s="466"/>
      <c r="R33" s="466"/>
      <c r="S33" s="466"/>
      <c r="T33" s="466"/>
      <c r="U33" s="467"/>
      <c r="W33" s="1" t="s">
        <v>360</v>
      </c>
      <c r="X33" s="23" t="str">
        <f t="shared" si="16"/>
        <v>　</v>
      </c>
      <c r="Y33" s="1">
        <f t="shared" si="7"/>
        <v>0</v>
      </c>
      <c r="Z33" s="1">
        <f t="shared" si="8"/>
        <v>0</v>
      </c>
      <c r="AA33" s="42">
        <f t="shared" si="9"/>
        <v>0</v>
      </c>
      <c r="AB33" s="1" t="str">
        <f t="shared" si="10"/>
        <v/>
      </c>
      <c r="AC33" s="1">
        <f t="shared" si="11"/>
        <v>0</v>
      </c>
      <c r="AD33" s="1">
        <f t="shared" si="12"/>
        <v>0</v>
      </c>
      <c r="AE33" s="1">
        <f t="shared" si="13"/>
        <v>0</v>
      </c>
    </row>
    <row r="34" spans="2:31" ht="19.350000000000001" customHeight="1" x14ac:dyDescent="0.4">
      <c r="B34" s="1" t="str">
        <f>IF(D34="","",D34&amp;"-"&amp;COUNTIF($D$7:D34,D34))</f>
        <v/>
      </c>
      <c r="C34" s="114">
        <v>28</v>
      </c>
      <c r="D34" s="249"/>
      <c r="E34" s="246"/>
      <c r="F34" s="230"/>
      <c r="G34" s="247"/>
      <c r="H34" s="248"/>
      <c r="I34" s="208"/>
      <c r="J34" s="209"/>
      <c r="K34" s="216"/>
      <c r="L34" s="233"/>
      <c r="M34" s="471"/>
      <c r="N34" s="466"/>
      <c r="O34" s="466"/>
      <c r="P34" s="466"/>
      <c r="Q34" s="466"/>
      <c r="R34" s="466"/>
      <c r="S34" s="466"/>
      <c r="T34" s="466"/>
      <c r="U34" s="467"/>
      <c r="W34" s="1" t="s">
        <v>361</v>
      </c>
      <c r="X34" s="23" t="str">
        <f t="shared" si="16"/>
        <v>　</v>
      </c>
      <c r="Y34" s="1">
        <f t="shared" si="7"/>
        <v>0</v>
      </c>
      <c r="Z34" s="1">
        <f t="shared" si="8"/>
        <v>0</v>
      </c>
      <c r="AA34" s="42">
        <f t="shared" si="9"/>
        <v>0</v>
      </c>
      <c r="AB34" s="1" t="str">
        <f t="shared" si="10"/>
        <v/>
      </c>
      <c r="AC34" s="1">
        <f t="shared" si="11"/>
        <v>0</v>
      </c>
      <c r="AD34" s="1">
        <f t="shared" si="12"/>
        <v>0</v>
      </c>
      <c r="AE34" s="1">
        <f t="shared" si="13"/>
        <v>0</v>
      </c>
    </row>
    <row r="35" spans="2:31" ht="19.350000000000001" customHeight="1" x14ac:dyDescent="0.4">
      <c r="B35" s="1" t="str">
        <f>IF(D35="","",D35&amp;"-"&amp;COUNTIF($D$7:D35,D35))</f>
        <v/>
      </c>
      <c r="C35" s="114">
        <v>29</v>
      </c>
      <c r="D35" s="249"/>
      <c r="E35" s="246"/>
      <c r="F35" s="230"/>
      <c r="G35" s="247"/>
      <c r="H35" s="248"/>
      <c r="I35" s="208"/>
      <c r="J35" s="209"/>
      <c r="K35" s="216"/>
      <c r="L35" s="233"/>
      <c r="M35" s="471"/>
      <c r="N35" s="466"/>
      <c r="O35" s="466"/>
      <c r="P35" s="466"/>
      <c r="Q35" s="466"/>
      <c r="R35" s="466"/>
      <c r="S35" s="466"/>
      <c r="T35" s="466"/>
      <c r="U35" s="467"/>
      <c r="W35" s="1" t="s">
        <v>362</v>
      </c>
      <c r="X35" s="23" t="str">
        <f>IF(LEN(TRIM(E35))=1,TRIM(E35)&amp;"　　",IF(LEN(TRIM(E35))=2,LEFT(E35,1)&amp;"　"&amp;RIGHT(E35,1),TRIM(E35)))&amp;"　"&amp;IF(LEN(TRIM(F35))=1,"　　"&amp;TRIM(F35),IF(LEN(TRIM(F35))=2,LEFT(F35,1)&amp;"　"&amp;RIGHT(F35,1),TRIM(F35)))</f>
        <v>　</v>
      </c>
      <c r="Y35" s="1">
        <f t="shared" si="7"/>
        <v>0</v>
      </c>
      <c r="Z35" s="1">
        <f t="shared" si="8"/>
        <v>0</v>
      </c>
      <c r="AA35" s="42">
        <f t="shared" si="9"/>
        <v>0</v>
      </c>
      <c r="AB35" s="1" t="str">
        <f t="shared" si="10"/>
        <v/>
      </c>
      <c r="AC35" s="1">
        <f t="shared" si="11"/>
        <v>0</v>
      </c>
      <c r="AD35" s="1">
        <f t="shared" si="12"/>
        <v>0</v>
      </c>
      <c r="AE35" s="1">
        <f t="shared" si="13"/>
        <v>0</v>
      </c>
    </row>
    <row r="36" spans="2:31" ht="19.350000000000001" customHeight="1" thickBot="1" x14ac:dyDescent="0.45">
      <c r="B36" s="1" t="str">
        <f>IF(D36="","",D36&amp;"-"&amp;COUNTIF($D$7:D36,D36))</f>
        <v/>
      </c>
      <c r="C36" s="115">
        <v>30</v>
      </c>
      <c r="D36" s="250"/>
      <c r="E36" s="251"/>
      <c r="F36" s="252"/>
      <c r="G36" s="253"/>
      <c r="H36" s="254"/>
      <c r="I36" s="212"/>
      <c r="J36" s="213"/>
      <c r="K36" s="218"/>
      <c r="L36" s="255"/>
      <c r="M36" s="472"/>
      <c r="N36" s="473"/>
      <c r="O36" s="473"/>
      <c r="P36" s="473"/>
      <c r="Q36" s="473"/>
      <c r="R36" s="473"/>
      <c r="S36" s="473"/>
      <c r="T36" s="473"/>
      <c r="U36" s="474"/>
      <c r="W36" s="1" t="s">
        <v>363</v>
      </c>
      <c r="X36" s="23" t="str">
        <f t="shared" ref="X36:X41" si="17">IF(LEN(TRIM(E36))=1,TRIM(E36)&amp;"　　",IF(LEN(TRIM(E36))=2,LEFT(E36,1)&amp;"　"&amp;RIGHT(E36,1),TRIM(E36)))&amp;"　"&amp;IF(LEN(TRIM(F36))=1,"　　"&amp;TRIM(F36),IF(LEN(TRIM(F36))=2,LEFT(F36,1)&amp;"　"&amp;RIGHT(F36,1),TRIM(F36)))</f>
        <v>　</v>
      </c>
      <c r="Y36" s="1">
        <f t="shared" si="7"/>
        <v>0</v>
      </c>
      <c r="Z36" s="1">
        <f t="shared" si="8"/>
        <v>0</v>
      </c>
      <c r="AA36" s="42">
        <f t="shared" si="9"/>
        <v>0</v>
      </c>
      <c r="AB36" s="1" t="str">
        <f t="shared" si="10"/>
        <v/>
      </c>
      <c r="AC36" s="1">
        <f t="shared" si="11"/>
        <v>0</v>
      </c>
      <c r="AD36" s="1">
        <f t="shared" si="12"/>
        <v>0</v>
      </c>
      <c r="AE36" s="1">
        <f t="shared" si="13"/>
        <v>0</v>
      </c>
    </row>
    <row r="37" spans="2:31" ht="19.350000000000001" customHeight="1" x14ac:dyDescent="0.4">
      <c r="B37" s="1" t="str">
        <f>IF(D37="","",D37&amp;"-"&amp;COUNTIF($D$7:D37,D37))</f>
        <v/>
      </c>
      <c r="C37" s="116">
        <v>31</v>
      </c>
      <c r="D37" s="256"/>
      <c r="E37" s="243"/>
      <c r="F37" s="224"/>
      <c r="G37" s="244"/>
      <c r="H37" s="245"/>
      <c r="I37" s="204"/>
      <c r="J37" s="205"/>
      <c r="K37" s="206"/>
      <c r="L37" s="227"/>
      <c r="M37" s="475"/>
      <c r="N37" s="447"/>
      <c r="O37" s="447"/>
      <c r="P37" s="447"/>
      <c r="Q37" s="447"/>
      <c r="R37" s="447"/>
      <c r="S37" s="447"/>
      <c r="T37" s="447"/>
      <c r="U37" s="448"/>
      <c r="W37" s="1" t="s">
        <v>364</v>
      </c>
      <c r="X37" s="23" t="str">
        <f t="shared" si="17"/>
        <v>　</v>
      </c>
      <c r="Y37" s="1">
        <f t="shared" si="7"/>
        <v>0</v>
      </c>
      <c r="Z37" s="1">
        <f t="shared" si="8"/>
        <v>0</v>
      </c>
      <c r="AA37" s="42">
        <f t="shared" si="9"/>
        <v>0</v>
      </c>
      <c r="AB37" s="1" t="str">
        <f t="shared" si="10"/>
        <v/>
      </c>
      <c r="AC37" s="1">
        <f t="shared" si="11"/>
        <v>0</v>
      </c>
      <c r="AD37" s="1">
        <f t="shared" si="12"/>
        <v>0</v>
      </c>
      <c r="AE37" s="1">
        <f t="shared" si="13"/>
        <v>0</v>
      </c>
    </row>
    <row r="38" spans="2:31" ht="19.350000000000001" customHeight="1" x14ac:dyDescent="0.4">
      <c r="B38" s="1" t="str">
        <f>IF(D38="","",D38&amp;"-"&amp;COUNTIF($D$7:D38,D38))</f>
        <v/>
      </c>
      <c r="C38" s="114">
        <v>32</v>
      </c>
      <c r="D38" s="249"/>
      <c r="E38" s="246"/>
      <c r="F38" s="230"/>
      <c r="G38" s="247"/>
      <c r="H38" s="248"/>
      <c r="I38" s="208"/>
      <c r="J38" s="209"/>
      <c r="K38" s="216"/>
      <c r="L38" s="233"/>
      <c r="M38" s="471"/>
      <c r="N38" s="466"/>
      <c r="O38" s="466"/>
      <c r="P38" s="466"/>
      <c r="Q38" s="466"/>
      <c r="R38" s="466"/>
      <c r="S38" s="466"/>
      <c r="T38" s="466"/>
      <c r="U38" s="467"/>
      <c r="W38" s="1" t="s">
        <v>365</v>
      </c>
      <c r="X38" s="23" t="str">
        <f t="shared" si="17"/>
        <v>　</v>
      </c>
      <c r="Y38" s="1">
        <f t="shared" si="7"/>
        <v>0</v>
      </c>
      <c r="Z38" s="1">
        <f t="shared" si="8"/>
        <v>0</v>
      </c>
      <c r="AA38" s="42">
        <f t="shared" si="9"/>
        <v>0</v>
      </c>
      <c r="AB38" s="1" t="str">
        <f t="shared" si="10"/>
        <v/>
      </c>
      <c r="AC38" s="1">
        <f t="shared" si="11"/>
        <v>0</v>
      </c>
      <c r="AD38" s="1">
        <f t="shared" si="12"/>
        <v>0</v>
      </c>
      <c r="AE38" s="1">
        <f t="shared" si="13"/>
        <v>0</v>
      </c>
    </row>
    <row r="39" spans="2:31" ht="19.350000000000001" customHeight="1" x14ac:dyDescent="0.4">
      <c r="B39" s="1" t="str">
        <f>IF(D39="","",D39&amp;"-"&amp;COUNTIF($D$7:D39,D39))</f>
        <v/>
      </c>
      <c r="C39" s="114">
        <v>33</v>
      </c>
      <c r="D39" s="249"/>
      <c r="E39" s="246"/>
      <c r="F39" s="230"/>
      <c r="G39" s="247"/>
      <c r="H39" s="248"/>
      <c r="I39" s="208"/>
      <c r="J39" s="209"/>
      <c r="K39" s="216"/>
      <c r="L39" s="233"/>
      <c r="M39" s="471"/>
      <c r="N39" s="466"/>
      <c r="O39" s="466"/>
      <c r="P39" s="466"/>
      <c r="Q39" s="466"/>
      <c r="R39" s="466"/>
      <c r="S39" s="466"/>
      <c r="T39" s="466"/>
      <c r="U39" s="467"/>
      <c r="W39" s="1" t="s">
        <v>366</v>
      </c>
      <c r="X39" s="23" t="str">
        <f t="shared" si="17"/>
        <v>　</v>
      </c>
      <c r="Y39" s="1">
        <f t="shared" si="7"/>
        <v>0</v>
      </c>
      <c r="Z39" s="1">
        <f t="shared" si="8"/>
        <v>0</v>
      </c>
      <c r="AA39" s="42">
        <f t="shared" si="9"/>
        <v>0</v>
      </c>
      <c r="AB39" s="1" t="str">
        <f t="shared" si="10"/>
        <v/>
      </c>
      <c r="AC39" s="1">
        <f t="shared" si="11"/>
        <v>0</v>
      </c>
      <c r="AD39" s="1">
        <f t="shared" si="12"/>
        <v>0</v>
      </c>
      <c r="AE39" s="1">
        <f t="shared" si="13"/>
        <v>0</v>
      </c>
    </row>
    <row r="40" spans="2:31" ht="19.350000000000001" customHeight="1" x14ac:dyDescent="0.4">
      <c r="B40" s="1" t="str">
        <f>IF(D40="","",D40&amp;"-"&amp;COUNTIF($D$7:D40,D40))</f>
        <v/>
      </c>
      <c r="C40" s="114">
        <v>34</v>
      </c>
      <c r="D40" s="249"/>
      <c r="E40" s="246"/>
      <c r="F40" s="230"/>
      <c r="G40" s="247"/>
      <c r="H40" s="248"/>
      <c r="I40" s="208"/>
      <c r="J40" s="209"/>
      <c r="K40" s="216"/>
      <c r="L40" s="233"/>
      <c r="M40" s="471"/>
      <c r="N40" s="466"/>
      <c r="O40" s="466"/>
      <c r="P40" s="466"/>
      <c r="Q40" s="466"/>
      <c r="R40" s="466"/>
      <c r="S40" s="466"/>
      <c r="T40" s="466"/>
      <c r="U40" s="467"/>
      <c r="W40" s="1" t="s">
        <v>367</v>
      </c>
      <c r="X40" s="23" t="str">
        <f t="shared" si="17"/>
        <v>　</v>
      </c>
      <c r="Y40" s="1">
        <f t="shared" si="7"/>
        <v>0</v>
      </c>
      <c r="Z40" s="1">
        <f t="shared" si="8"/>
        <v>0</v>
      </c>
      <c r="AA40" s="42">
        <f t="shared" si="9"/>
        <v>0</v>
      </c>
      <c r="AB40" s="1" t="str">
        <f t="shared" si="10"/>
        <v/>
      </c>
      <c r="AC40" s="1">
        <f t="shared" si="11"/>
        <v>0</v>
      </c>
      <c r="AD40" s="1">
        <f t="shared" si="12"/>
        <v>0</v>
      </c>
      <c r="AE40" s="1">
        <f t="shared" si="13"/>
        <v>0</v>
      </c>
    </row>
    <row r="41" spans="2:31" ht="19.350000000000001" customHeight="1" thickBot="1" x14ac:dyDescent="0.45">
      <c r="B41" s="1" t="str">
        <f>IF(D41="","",D41&amp;"-"&amp;COUNTIF($D$7:D41,D41))</f>
        <v/>
      </c>
      <c r="C41" s="115">
        <v>35</v>
      </c>
      <c r="D41" s="250"/>
      <c r="E41" s="251"/>
      <c r="F41" s="252"/>
      <c r="G41" s="253"/>
      <c r="H41" s="254"/>
      <c r="I41" s="212"/>
      <c r="J41" s="213"/>
      <c r="K41" s="218"/>
      <c r="L41" s="255"/>
      <c r="M41" s="472"/>
      <c r="N41" s="473"/>
      <c r="O41" s="473"/>
      <c r="P41" s="473"/>
      <c r="Q41" s="473"/>
      <c r="R41" s="473"/>
      <c r="S41" s="473"/>
      <c r="T41" s="473"/>
      <c r="U41" s="474"/>
      <c r="W41" s="1" t="s">
        <v>368</v>
      </c>
      <c r="X41" s="23" t="str">
        <f t="shared" si="17"/>
        <v>　</v>
      </c>
      <c r="Y41" s="1">
        <f t="shared" si="7"/>
        <v>0</v>
      </c>
      <c r="Z41" s="1">
        <f t="shared" si="8"/>
        <v>0</v>
      </c>
      <c r="AA41" s="42">
        <f t="shared" si="9"/>
        <v>0</v>
      </c>
      <c r="AB41" s="1" t="str">
        <f t="shared" si="10"/>
        <v/>
      </c>
      <c r="AC41" s="1">
        <f t="shared" si="11"/>
        <v>0</v>
      </c>
      <c r="AD41" s="1">
        <f t="shared" si="12"/>
        <v>0</v>
      </c>
      <c r="AE41" s="1">
        <f t="shared" si="13"/>
        <v>0</v>
      </c>
    </row>
    <row r="42" spans="2:31" ht="19.350000000000001" customHeight="1" x14ac:dyDescent="0.4">
      <c r="B42" s="1" t="str">
        <f>IF(D42="","",D42&amp;"-"&amp;COUNTIF($D$7:D42,D42))</f>
        <v/>
      </c>
      <c r="C42" s="116">
        <v>36</v>
      </c>
      <c r="D42" s="256"/>
      <c r="E42" s="243"/>
      <c r="F42" s="224"/>
      <c r="G42" s="244"/>
      <c r="H42" s="245"/>
      <c r="I42" s="204"/>
      <c r="J42" s="205"/>
      <c r="K42" s="206"/>
      <c r="L42" s="227"/>
      <c r="M42" s="475"/>
      <c r="N42" s="447"/>
      <c r="O42" s="447"/>
      <c r="P42" s="447"/>
      <c r="Q42" s="447"/>
      <c r="R42" s="447"/>
      <c r="S42" s="447"/>
      <c r="T42" s="447"/>
      <c r="U42" s="448"/>
      <c r="W42" s="1" t="s">
        <v>369</v>
      </c>
      <c r="X42" s="23" t="str">
        <f>IF(LEN(TRIM(E42))=1,TRIM(E42)&amp;"　　",IF(LEN(TRIM(E42))=2,LEFT(E42,1)&amp;"　"&amp;RIGHT(E42,1),TRIM(E42)))&amp;"　"&amp;IF(LEN(TRIM(F42))=1,"　　"&amp;TRIM(F42),IF(LEN(TRIM(F42))=2,LEFT(F42,1)&amp;"　"&amp;RIGHT(F42,1),TRIM(F42)))</f>
        <v>　</v>
      </c>
      <c r="Y42" s="1">
        <f t="shared" si="7"/>
        <v>0</v>
      </c>
      <c r="Z42" s="1">
        <f t="shared" si="8"/>
        <v>0</v>
      </c>
      <c r="AA42" s="42">
        <f t="shared" si="9"/>
        <v>0</v>
      </c>
      <c r="AB42" s="1" t="str">
        <f t="shared" si="10"/>
        <v/>
      </c>
      <c r="AC42" s="1">
        <f t="shared" si="11"/>
        <v>0</v>
      </c>
      <c r="AD42" s="1">
        <f t="shared" si="12"/>
        <v>0</v>
      </c>
      <c r="AE42" s="1">
        <f t="shared" si="13"/>
        <v>0</v>
      </c>
    </row>
    <row r="43" spans="2:31" ht="19.350000000000001" customHeight="1" x14ac:dyDescent="0.4">
      <c r="B43" s="1" t="str">
        <f>IF(D43="","",D43&amp;"-"&amp;COUNTIF($D$7:D43,D43))</f>
        <v/>
      </c>
      <c r="C43" s="114">
        <v>37</v>
      </c>
      <c r="D43" s="249"/>
      <c r="E43" s="246"/>
      <c r="F43" s="230"/>
      <c r="G43" s="247"/>
      <c r="H43" s="248"/>
      <c r="I43" s="208"/>
      <c r="J43" s="209"/>
      <c r="K43" s="216"/>
      <c r="L43" s="233"/>
      <c r="M43" s="471"/>
      <c r="N43" s="466"/>
      <c r="O43" s="466"/>
      <c r="P43" s="466"/>
      <c r="Q43" s="466"/>
      <c r="R43" s="466"/>
      <c r="S43" s="466"/>
      <c r="T43" s="466"/>
      <c r="U43" s="467"/>
      <c r="W43" s="1" t="s">
        <v>370</v>
      </c>
      <c r="X43" s="23" t="str">
        <f t="shared" ref="X43:X48" si="18">IF(LEN(TRIM(E43))=1,TRIM(E43)&amp;"　　",IF(LEN(TRIM(E43))=2,LEFT(E43,1)&amp;"　"&amp;RIGHT(E43,1),TRIM(E43)))&amp;"　"&amp;IF(LEN(TRIM(F43))=1,"　　"&amp;TRIM(F43),IF(LEN(TRIM(F43))=2,LEFT(F43,1)&amp;"　"&amp;RIGHT(F43,1),TRIM(F43)))</f>
        <v>　</v>
      </c>
      <c r="Y43" s="1">
        <f t="shared" si="7"/>
        <v>0</v>
      </c>
      <c r="Z43" s="1">
        <f t="shared" si="8"/>
        <v>0</v>
      </c>
      <c r="AA43" s="42">
        <f t="shared" si="9"/>
        <v>0</v>
      </c>
      <c r="AB43" s="1" t="str">
        <f t="shared" si="10"/>
        <v/>
      </c>
      <c r="AC43" s="1">
        <f t="shared" si="11"/>
        <v>0</v>
      </c>
      <c r="AD43" s="1">
        <f t="shared" si="12"/>
        <v>0</v>
      </c>
      <c r="AE43" s="1">
        <f t="shared" si="13"/>
        <v>0</v>
      </c>
    </row>
    <row r="44" spans="2:31" ht="19.350000000000001" customHeight="1" x14ac:dyDescent="0.4">
      <c r="B44" s="1" t="str">
        <f>IF(D44="","",D44&amp;"-"&amp;COUNTIF($D$7:D44,D44))</f>
        <v/>
      </c>
      <c r="C44" s="114">
        <v>38</v>
      </c>
      <c r="D44" s="249"/>
      <c r="E44" s="246"/>
      <c r="F44" s="230"/>
      <c r="G44" s="247"/>
      <c r="H44" s="248"/>
      <c r="I44" s="208"/>
      <c r="J44" s="209"/>
      <c r="K44" s="216"/>
      <c r="L44" s="233"/>
      <c r="M44" s="471"/>
      <c r="N44" s="466"/>
      <c r="O44" s="466"/>
      <c r="P44" s="466"/>
      <c r="Q44" s="466"/>
      <c r="R44" s="466"/>
      <c r="S44" s="466"/>
      <c r="T44" s="466"/>
      <c r="U44" s="467"/>
      <c r="W44" s="1" t="s">
        <v>371</v>
      </c>
      <c r="X44" s="23" t="str">
        <f t="shared" si="18"/>
        <v>　</v>
      </c>
      <c r="Y44" s="1">
        <f t="shared" si="7"/>
        <v>0</v>
      </c>
      <c r="Z44" s="1">
        <f t="shared" si="8"/>
        <v>0</v>
      </c>
      <c r="AA44" s="42">
        <f t="shared" si="9"/>
        <v>0</v>
      </c>
      <c r="AB44" s="1" t="str">
        <f t="shared" si="10"/>
        <v/>
      </c>
      <c r="AC44" s="1">
        <f t="shared" si="11"/>
        <v>0</v>
      </c>
      <c r="AD44" s="1">
        <f t="shared" si="12"/>
        <v>0</v>
      </c>
      <c r="AE44" s="1">
        <f t="shared" si="13"/>
        <v>0</v>
      </c>
    </row>
    <row r="45" spans="2:31" ht="19.350000000000001" customHeight="1" x14ac:dyDescent="0.4">
      <c r="B45" s="1" t="str">
        <f>IF(D45="","",D45&amp;"-"&amp;COUNTIF($D$7:D45,D45))</f>
        <v/>
      </c>
      <c r="C45" s="114">
        <v>39</v>
      </c>
      <c r="D45" s="249"/>
      <c r="E45" s="246"/>
      <c r="F45" s="230"/>
      <c r="G45" s="247"/>
      <c r="H45" s="248"/>
      <c r="I45" s="208"/>
      <c r="J45" s="209"/>
      <c r="K45" s="216"/>
      <c r="L45" s="233"/>
      <c r="M45" s="471"/>
      <c r="N45" s="466"/>
      <c r="O45" s="466"/>
      <c r="P45" s="466"/>
      <c r="Q45" s="466"/>
      <c r="R45" s="466"/>
      <c r="S45" s="466"/>
      <c r="T45" s="466"/>
      <c r="U45" s="467"/>
      <c r="W45" s="1" t="s">
        <v>372</v>
      </c>
      <c r="X45" s="23" t="str">
        <f t="shared" si="18"/>
        <v>　</v>
      </c>
      <c r="Y45" s="1">
        <f t="shared" si="7"/>
        <v>0</v>
      </c>
      <c r="Z45" s="1">
        <f t="shared" si="8"/>
        <v>0</v>
      </c>
      <c r="AA45" s="42">
        <f t="shared" si="9"/>
        <v>0</v>
      </c>
      <c r="AB45" s="1" t="str">
        <f t="shared" si="10"/>
        <v/>
      </c>
      <c r="AC45" s="1">
        <f t="shared" si="11"/>
        <v>0</v>
      </c>
      <c r="AD45" s="1">
        <f t="shared" si="12"/>
        <v>0</v>
      </c>
      <c r="AE45" s="1">
        <f t="shared" si="13"/>
        <v>0</v>
      </c>
    </row>
    <row r="46" spans="2:31" ht="19.350000000000001" customHeight="1" thickBot="1" x14ac:dyDescent="0.45">
      <c r="B46" s="1" t="str">
        <f>IF(D46="","",D46&amp;"-"&amp;COUNTIF($D$7:D46,D46))</f>
        <v/>
      </c>
      <c r="C46" s="115">
        <v>40</v>
      </c>
      <c r="D46" s="250"/>
      <c r="E46" s="251"/>
      <c r="F46" s="252"/>
      <c r="G46" s="253"/>
      <c r="H46" s="254"/>
      <c r="I46" s="212"/>
      <c r="J46" s="213"/>
      <c r="K46" s="218"/>
      <c r="L46" s="255"/>
      <c r="M46" s="472"/>
      <c r="N46" s="473"/>
      <c r="O46" s="473"/>
      <c r="P46" s="473"/>
      <c r="Q46" s="473"/>
      <c r="R46" s="473"/>
      <c r="S46" s="473"/>
      <c r="T46" s="473"/>
      <c r="U46" s="474"/>
      <c r="W46" s="1" t="s">
        <v>373</v>
      </c>
      <c r="X46" s="23" t="str">
        <f t="shared" si="18"/>
        <v>　</v>
      </c>
      <c r="Y46" s="1">
        <f t="shared" si="7"/>
        <v>0</v>
      </c>
      <c r="Z46" s="1">
        <f t="shared" si="8"/>
        <v>0</v>
      </c>
      <c r="AA46" s="42">
        <f t="shared" si="9"/>
        <v>0</v>
      </c>
      <c r="AB46" s="1" t="str">
        <f t="shared" si="10"/>
        <v/>
      </c>
      <c r="AC46" s="1">
        <f t="shared" si="11"/>
        <v>0</v>
      </c>
      <c r="AD46" s="1">
        <f t="shared" si="12"/>
        <v>0</v>
      </c>
      <c r="AE46" s="1">
        <f t="shared" si="13"/>
        <v>0</v>
      </c>
    </row>
    <row r="47" spans="2:31" ht="19.350000000000001" customHeight="1" x14ac:dyDescent="0.4">
      <c r="B47" s="1" t="str">
        <f>IF(D47="","",D47&amp;"-"&amp;COUNTIF($D$7:D47,D47))</f>
        <v/>
      </c>
      <c r="C47" s="116">
        <v>41</v>
      </c>
      <c r="D47" s="256"/>
      <c r="E47" s="243"/>
      <c r="F47" s="224"/>
      <c r="G47" s="244"/>
      <c r="H47" s="245"/>
      <c r="I47" s="204"/>
      <c r="J47" s="205"/>
      <c r="K47" s="206"/>
      <c r="L47" s="227"/>
      <c r="M47" s="475"/>
      <c r="N47" s="447"/>
      <c r="O47" s="447"/>
      <c r="P47" s="447"/>
      <c r="Q47" s="447"/>
      <c r="R47" s="447"/>
      <c r="S47" s="447"/>
      <c r="T47" s="447"/>
      <c r="U47" s="448"/>
      <c r="W47" s="1" t="s">
        <v>374</v>
      </c>
      <c r="X47" s="23" t="str">
        <f t="shared" si="18"/>
        <v>　</v>
      </c>
      <c r="Y47" s="1">
        <f t="shared" si="7"/>
        <v>0</v>
      </c>
      <c r="Z47" s="1">
        <f t="shared" si="8"/>
        <v>0</v>
      </c>
      <c r="AA47" s="42">
        <f t="shared" si="9"/>
        <v>0</v>
      </c>
      <c r="AB47" s="1" t="str">
        <f t="shared" si="10"/>
        <v/>
      </c>
      <c r="AC47" s="1">
        <f t="shared" si="11"/>
        <v>0</v>
      </c>
      <c r="AD47" s="1">
        <f t="shared" si="12"/>
        <v>0</v>
      </c>
      <c r="AE47" s="1">
        <f t="shared" si="13"/>
        <v>0</v>
      </c>
    </row>
    <row r="48" spans="2:31" ht="19.350000000000001" customHeight="1" x14ac:dyDescent="0.4">
      <c r="B48" s="1" t="str">
        <f>IF(D48="","",D48&amp;"-"&amp;COUNTIF($D$7:D48,D48))</f>
        <v/>
      </c>
      <c r="C48" s="114">
        <v>42</v>
      </c>
      <c r="D48" s="249"/>
      <c r="E48" s="246"/>
      <c r="F48" s="230"/>
      <c r="G48" s="247"/>
      <c r="H48" s="248"/>
      <c r="I48" s="208"/>
      <c r="J48" s="209"/>
      <c r="K48" s="216"/>
      <c r="L48" s="233"/>
      <c r="M48" s="471"/>
      <c r="N48" s="466"/>
      <c r="O48" s="466"/>
      <c r="P48" s="466"/>
      <c r="Q48" s="466"/>
      <c r="R48" s="466"/>
      <c r="S48" s="466"/>
      <c r="T48" s="466"/>
      <c r="U48" s="467"/>
      <c r="W48" s="1" t="s">
        <v>375</v>
      </c>
      <c r="X48" s="23" t="str">
        <f t="shared" si="18"/>
        <v>　</v>
      </c>
      <c r="Y48" s="1">
        <f t="shared" si="7"/>
        <v>0</v>
      </c>
      <c r="Z48" s="1">
        <f t="shared" si="8"/>
        <v>0</v>
      </c>
      <c r="AA48" s="42">
        <f t="shared" si="9"/>
        <v>0</v>
      </c>
      <c r="AB48" s="1" t="str">
        <f t="shared" si="10"/>
        <v/>
      </c>
      <c r="AC48" s="1">
        <f t="shared" si="11"/>
        <v>0</v>
      </c>
      <c r="AD48" s="1">
        <f t="shared" si="12"/>
        <v>0</v>
      </c>
      <c r="AE48" s="1">
        <f t="shared" si="13"/>
        <v>0</v>
      </c>
    </row>
    <row r="49" spans="2:31" ht="19.350000000000001" customHeight="1" x14ac:dyDescent="0.4">
      <c r="B49" s="1" t="str">
        <f>IF(D49="","",D49&amp;"-"&amp;COUNTIF($D$7:D49,D49))</f>
        <v/>
      </c>
      <c r="C49" s="114">
        <v>43</v>
      </c>
      <c r="D49" s="249"/>
      <c r="E49" s="246"/>
      <c r="F49" s="230"/>
      <c r="G49" s="247"/>
      <c r="H49" s="248"/>
      <c r="I49" s="208"/>
      <c r="J49" s="209"/>
      <c r="K49" s="216"/>
      <c r="L49" s="233"/>
      <c r="M49" s="471"/>
      <c r="N49" s="466"/>
      <c r="O49" s="466"/>
      <c r="P49" s="466"/>
      <c r="Q49" s="466"/>
      <c r="R49" s="466"/>
      <c r="S49" s="466"/>
      <c r="T49" s="466"/>
      <c r="U49" s="467"/>
      <c r="W49" s="1" t="s">
        <v>376</v>
      </c>
      <c r="X49" s="23" t="str">
        <f>IF(LEN(TRIM(E49))=1,TRIM(E49)&amp;"　　",IF(LEN(TRIM(E49))=2,LEFT(E49,1)&amp;"　"&amp;RIGHT(E49,1),TRIM(E49)))&amp;"　"&amp;IF(LEN(TRIM(F49))=1,"　　"&amp;TRIM(F49),IF(LEN(TRIM(F49))=2,LEFT(F49,1)&amp;"　"&amp;RIGHT(F49,1),TRIM(F49)))</f>
        <v>　</v>
      </c>
      <c r="Y49" s="1">
        <f t="shared" si="7"/>
        <v>0</v>
      </c>
      <c r="Z49" s="1">
        <f t="shared" si="8"/>
        <v>0</v>
      </c>
      <c r="AA49" s="42">
        <f t="shared" si="9"/>
        <v>0</v>
      </c>
      <c r="AB49" s="1" t="str">
        <f t="shared" si="10"/>
        <v/>
      </c>
      <c r="AC49" s="1">
        <f t="shared" si="11"/>
        <v>0</v>
      </c>
      <c r="AD49" s="1">
        <f t="shared" si="12"/>
        <v>0</v>
      </c>
      <c r="AE49" s="1">
        <f t="shared" si="13"/>
        <v>0</v>
      </c>
    </row>
    <row r="50" spans="2:31" ht="19.350000000000001" customHeight="1" x14ac:dyDescent="0.4">
      <c r="B50" s="1" t="str">
        <f>IF(D50="","",D50&amp;"-"&amp;COUNTIF($D$7:D50,D50))</f>
        <v/>
      </c>
      <c r="C50" s="114">
        <v>44</v>
      </c>
      <c r="D50" s="249"/>
      <c r="E50" s="246"/>
      <c r="F50" s="230"/>
      <c r="G50" s="247"/>
      <c r="H50" s="248"/>
      <c r="I50" s="208"/>
      <c r="J50" s="209"/>
      <c r="K50" s="216"/>
      <c r="L50" s="233"/>
      <c r="M50" s="471"/>
      <c r="N50" s="466"/>
      <c r="O50" s="466"/>
      <c r="P50" s="466"/>
      <c r="Q50" s="466"/>
      <c r="R50" s="466"/>
      <c r="S50" s="466"/>
      <c r="T50" s="466"/>
      <c r="U50" s="467"/>
      <c r="W50" s="1" t="s">
        <v>377</v>
      </c>
      <c r="X50" s="23" t="str">
        <f t="shared" ref="X50:X55" si="19">IF(LEN(TRIM(E50))=1,TRIM(E50)&amp;"　　",IF(LEN(TRIM(E50))=2,LEFT(E50,1)&amp;"　"&amp;RIGHT(E50,1),TRIM(E50)))&amp;"　"&amp;IF(LEN(TRIM(F50))=1,"　　"&amp;TRIM(F50),IF(LEN(TRIM(F50))=2,LEFT(F50,1)&amp;"　"&amp;RIGHT(F50,1),TRIM(F50)))</f>
        <v>　</v>
      </c>
      <c r="Y50" s="1">
        <f t="shared" si="7"/>
        <v>0</v>
      </c>
      <c r="Z50" s="1">
        <f t="shared" si="8"/>
        <v>0</v>
      </c>
      <c r="AA50" s="42">
        <f t="shared" si="9"/>
        <v>0</v>
      </c>
      <c r="AB50" s="1" t="str">
        <f t="shared" si="10"/>
        <v/>
      </c>
      <c r="AC50" s="1">
        <f t="shared" si="11"/>
        <v>0</v>
      </c>
      <c r="AD50" s="1">
        <f t="shared" si="12"/>
        <v>0</v>
      </c>
      <c r="AE50" s="1">
        <f t="shared" si="13"/>
        <v>0</v>
      </c>
    </row>
    <row r="51" spans="2:31" ht="19.350000000000001" customHeight="1" thickBot="1" x14ac:dyDescent="0.45">
      <c r="B51" s="1" t="str">
        <f>IF(D51="","",D51&amp;"-"&amp;COUNTIF($D$7:D51,D51))</f>
        <v/>
      </c>
      <c r="C51" s="115">
        <v>45</v>
      </c>
      <c r="D51" s="250"/>
      <c r="E51" s="251"/>
      <c r="F51" s="252"/>
      <c r="G51" s="253"/>
      <c r="H51" s="254"/>
      <c r="I51" s="212"/>
      <c r="J51" s="213"/>
      <c r="K51" s="218"/>
      <c r="L51" s="255"/>
      <c r="M51" s="472"/>
      <c r="N51" s="473"/>
      <c r="O51" s="473"/>
      <c r="P51" s="473"/>
      <c r="Q51" s="473"/>
      <c r="R51" s="473"/>
      <c r="S51" s="473"/>
      <c r="T51" s="473"/>
      <c r="U51" s="474"/>
      <c r="W51" s="1" t="s">
        <v>378</v>
      </c>
      <c r="X51" s="23" t="str">
        <f t="shared" si="19"/>
        <v>　</v>
      </c>
      <c r="Y51" s="1">
        <f t="shared" si="7"/>
        <v>0</v>
      </c>
      <c r="Z51" s="1">
        <f t="shared" si="8"/>
        <v>0</v>
      </c>
      <c r="AA51" s="42">
        <f t="shared" si="9"/>
        <v>0</v>
      </c>
      <c r="AB51" s="1" t="str">
        <f t="shared" si="10"/>
        <v/>
      </c>
      <c r="AC51" s="1">
        <f t="shared" si="11"/>
        <v>0</v>
      </c>
      <c r="AD51" s="1">
        <f t="shared" si="12"/>
        <v>0</v>
      </c>
      <c r="AE51" s="1">
        <f t="shared" si="13"/>
        <v>0</v>
      </c>
    </row>
    <row r="52" spans="2:31" ht="19.350000000000001" customHeight="1" x14ac:dyDescent="0.4">
      <c r="B52" s="1" t="str">
        <f>IF(D52="","",D52&amp;"-"&amp;COUNTIF($D$7:D52,D52))</f>
        <v/>
      </c>
      <c r="C52" s="116">
        <v>46</v>
      </c>
      <c r="D52" s="256"/>
      <c r="E52" s="243"/>
      <c r="F52" s="224"/>
      <c r="G52" s="244"/>
      <c r="H52" s="245"/>
      <c r="I52" s="204"/>
      <c r="J52" s="205"/>
      <c r="K52" s="206"/>
      <c r="L52" s="227"/>
      <c r="M52" s="475"/>
      <c r="N52" s="447"/>
      <c r="O52" s="447"/>
      <c r="P52" s="447"/>
      <c r="Q52" s="447"/>
      <c r="R52" s="447"/>
      <c r="S52" s="447"/>
      <c r="T52" s="447"/>
      <c r="U52" s="448"/>
      <c r="W52" s="1" t="s">
        <v>379</v>
      </c>
      <c r="X52" s="23" t="str">
        <f t="shared" si="19"/>
        <v>　</v>
      </c>
      <c r="Y52" s="1">
        <f t="shared" si="7"/>
        <v>0</v>
      </c>
      <c r="Z52" s="1">
        <f t="shared" si="8"/>
        <v>0</v>
      </c>
      <c r="AA52" s="42">
        <f t="shared" si="9"/>
        <v>0</v>
      </c>
      <c r="AB52" s="1" t="str">
        <f t="shared" si="10"/>
        <v/>
      </c>
      <c r="AC52" s="1">
        <f t="shared" si="11"/>
        <v>0</v>
      </c>
      <c r="AD52" s="1">
        <f t="shared" si="12"/>
        <v>0</v>
      </c>
      <c r="AE52" s="1">
        <f t="shared" si="13"/>
        <v>0</v>
      </c>
    </row>
    <row r="53" spans="2:31" ht="19.350000000000001" customHeight="1" x14ac:dyDescent="0.4">
      <c r="B53" s="1" t="str">
        <f>IF(D53="","",D53&amp;"-"&amp;COUNTIF($D$7:D53,D53))</f>
        <v/>
      </c>
      <c r="C53" s="114">
        <v>47</v>
      </c>
      <c r="D53" s="249"/>
      <c r="E53" s="246"/>
      <c r="F53" s="230"/>
      <c r="G53" s="247"/>
      <c r="H53" s="248"/>
      <c r="I53" s="208"/>
      <c r="J53" s="209"/>
      <c r="K53" s="216"/>
      <c r="L53" s="233"/>
      <c r="M53" s="471"/>
      <c r="N53" s="466"/>
      <c r="O53" s="466"/>
      <c r="P53" s="466"/>
      <c r="Q53" s="466"/>
      <c r="R53" s="466"/>
      <c r="S53" s="466"/>
      <c r="T53" s="466"/>
      <c r="U53" s="467"/>
      <c r="W53" s="1" t="s">
        <v>380</v>
      </c>
      <c r="X53" s="23" t="str">
        <f t="shared" si="19"/>
        <v>　</v>
      </c>
      <c r="Y53" s="1">
        <f t="shared" si="7"/>
        <v>0</v>
      </c>
      <c r="Z53" s="1">
        <f t="shared" si="8"/>
        <v>0</v>
      </c>
      <c r="AA53" s="42">
        <f t="shared" si="9"/>
        <v>0</v>
      </c>
      <c r="AB53" s="1" t="str">
        <f t="shared" si="10"/>
        <v/>
      </c>
      <c r="AC53" s="1">
        <f t="shared" si="11"/>
        <v>0</v>
      </c>
      <c r="AD53" s="1">
        <f t="shared" si="12"/>
        <v>0</v>
      </c>
      <c r="AE53" s="1">
        <f t="shared" si="13"/>
        <v>0</v>
      </c>
    </row>
    <row r="54" spans="2:31" ht="19.350000000000001" customHeight="1" x14ac:dyDescent="0.4">
      <c r="B54" s="1" t="str">
        <f>IF(D54="","",D54&amp;"-"&amp;COUNTIF($D$7:D54,D54))</f>
        <v/>
      </c>
      <c r="C54" s="114">
        <v>48</v>
      </c>
      <c r="D54" s="249"/>
      <c r="E54" s="246"/>
      <c r="F54" s="230"/>
      <c r="G54" s="247"/>
      <c r="H54" s="248"/>
      <c r="I54" s="208"/>
      <c r="J54" s="209"/>
      <c r="K54" s="216"/>
      <c r="L54" s="233"/>
      <c r="M54" s="471"/>
      <c r="N54" s="466"/>
      <c r="O54" s="466"/>
      <c r="P54" s="466"/>
      <c r="Q54" s="466"/>
      <c r="R54" s="466"/>
      <c r="S54" s="466"/>
      <c r="T54" s="466"/>
      <c r="U54" s="467"/>
      <c r="W54" s="1" t="s">
        <v>381</v>
      </c>
      <c r="X54" s="23" t="str">
        <f t="shared" si="19"/>
        <v>　</v>
      </c>
      <c r="Y54" s="1">
        <f t="shared" si="7"/>
        <v>0</v>
      </c>
      <c r="Z54" s="1">
        <f t="shared" si="8"/>
        <v>0</v>
      </c>
      <c r="AA54" s="42">
        <f t="shared" si="9"/>
        <v>0</v>
      </c>
      <c r="AB54" s="1" t="str">
        <f t="shared" si="10"/>
        <v/>
      </c>
      <c r="AC54" s="1">
        <f t="shared" si="11"/>
        <v>0</v>
      </c>
      <c r="AD54" s="1">
        <f t="shared" si="12"/>
        <v>0</v>
      </c>
      <c r="AE54" s="1">
        <f t="shared" si="13"/>
        <v>0</v>
      </c>
    </row>
    <row r="55" spans="2:31" ht="19.350000000000001" customHeight="1" x14ac:dyDescent="0.4">
      <c r="B55" s="1" t="str">
        <f>IF(D55="","",D55&amp;"-"&amp;COUNTIF($D$7:D55,D55))</f>
        <v/>
      </c>
      <c r="C55" s="114">
        <v>49</v>
      </c>
      <c r="D55" s="249"/>
      <c r="E55" s="246"/>
      <c r="F55" s="230"/>
      <c r="G55" s="247"/>
      <c r="H55" s="248"/>
      <c r="I55" s="208"/>
      <c r="J55" s="209"/>
      <c r="K55" s="216"/>
      <c r="L55" s="233"/>
      <c r="M55" s="471"/>
      <c r="N55" s="466"/>
      <c r="O55" s="466"/>
      <c r="P55" s="466"/>
      <c r="Q55" s="466"/>
      <c r="R55" s="466"/>
      <c r="S55" s="466"/>
      <c r="T55" s="466"/>
      <c r="U55" s="467"/>
      <c r="W55" s="1" t="s">
        <v>382</v>
      </c>
      <c r="X55" s="23" t="str">
        <f t="shared" si="19"/>
        <v>　</v>
      </c>
      <c r="Y55" s="1">
        <f t="shared" si="7"/>
        <v>0</v>
      </c>
      <c r="Z55" s="1">
        <f t="shared" si="8"/>
        <v>0</v>
      </c>
      <c r="AA55" s="42">
        <f t="shared" si="9"/>
        <v>0</v>
      </c>
      <c r="AB55" s="1" t="str">
        <f t="shared" si="10"/>
        <v/>
      </c>
      <c r="AC55" s="1">
        <f t="shared" si="11"/>
        <v>0</v>
      </c>
      <c r="AD55" s="1">
        <f t="shared" si="12"/>
        <v>0</v>
      </c>
      <c r="AE55" s="1">
        <f t="shared" si="13"/>
        <v>0</v>
      </c>
    </row>
    <row r="56" spans="2:31" ht="19.350000000000001" customHeight="1" thickBot="1" x14ac:dyDescent="0.45">
      <c r="B56" s="1" t="str">
        <f>IF(D56="","",D56&amp;"-"&amp;COUNTIF($D$7:D56,D56))</f>
        <v/>
      </c>
      <c r="C56" s="115">
        <v>50</v>
      </c>
      <c r="D56" s="250"/>
      <c r="E56" s="251"/>
      <c r="F56" s="252"/>
      <c r="G56" s="253"/>
      <c r="H56" s="254"/>
      <c r="I56" s="212"/>
      <c r="J56" s="213"/>
      <c r="K56" s="218"/>
      <c r="L56" s="255"/>
      <c r="M56" s="472"/>
      <c r="N56" s="473"/>
      <c r="O56" s="473"/>
      <c r="P56" s="473"/>
      <c r="Q56" s="473"/>
      <c r="R56" s="473"/>
      <c r="S56" s="473"/>
      <c r="T56" s="473"/>
      <c r="U56" s="474"/>
      <c r="W56" s="1" t="s">
        <v>383</v>
      </c>
      <c r="X56" s="23" t="str">
        <f t="shared" ref="X56:X66" si="20">IF(LEN(TRIM(E56))=1,TRIM(E56)&amp;"　　",IF(LEN(TRIM(E56))=2,LEFT(E56,1)&amp;"　"&amp;RIGHT(E56,1),TRIM(E56)))&amp;"　"&amp;IF(LEN(TRIM(F56))=1,"　　"&amp;TRIM(F56),IF(LEN(TRIM(F56))=2,LEFT(F56,1)&amp;"　"&amp;RIGHT(F56,1),TRIM(F56)))</f>
        <v>　</v>
      </c>
      <c r="Y56" s="1">
        <f t="shared" si="7"/>
        <v>0</v>
      </c>
      <c r="Z56" s="1">
        <f t="shared" si="8"/>
        <v>0</v>
      </c>
      <c r="AA56" s="42">
        <f t="shared" si="9"/>
        <v>0</v>
      </c>
      <c r="AB56" s="1" t="str">
        <f t="shared" si="10"/>
        <v/>
      </c>
      <c r="AC56" s="1">
        <f t="shared" si="11"/>
        <v>0</v>
      </c>
      <c r="AD56" s="1">
        <f t="shared" si="12"/>
        <v>0</v>
      </c>
      <c r="AE56" s="1">
        <f t="shared" si="13"/>
        <v>0</v>
      </c>
    </row>
    <row r="57" spans="2:31" ht="19.350000000000001" customHeight="1" x14ac:dyDescent="0.4">
      <c r="B57" s="1" t="str">
        <f>IF(D57="","",D57&amp;"-"&amp;COUNTIF($D$7:D57,D57))</f>
        <v/>
      </c>
      <c r="C57" s="116">
        <v>51</v>
      </c>
      <c r="D57" s="256"/>
      <c r="E57" s="243"/>
      <c r="F57" s="224"/>
      <c r="G57" s="244"/>
      <c r="H57" s="245"/>
      <c r="I57" s="204"/>
      <c r="J57" s="205"/>
      <c r="K57" s="206"/>
      <c r="L57" s="227"/>
      <c r="M57" s="475"/>
      <c r="N57" s="447"/>
      <c r="O57" s="447"/>
      <c r="P57" s="447"/>
      <c r="Q57" s="447"/>
      <c r="R57" s="447"/>
      <c r="S57" s="447"/>
      <c r="T57" s="447"/>
      <c r="U57" s="448"/>
      <c r="W57" s="1" t="s">
        <v>384</v>
      </c>
      <c r="X57" s="23" t="str">
        <f t="shared" si="20"/>
        <v>　</v>
      </c>
      <c r="Y57" s="1">
        <f t="shared" si="7"/>
        <v>0</v>
      </c>
      <c r="Z57" s="1">
        <f t="shared" si="8"/>
        <v>0</v>
      </c>
      <c r="AA57" s="42">
        <f t="shared" si="9"/>
        <v>0</v>
      </c>
      <c r="AB57" s="1" t="str">
        <f t="shared" si="10"/>
        <v/>
      </c>
      <c r="AC57" s="1">
        <f t="shared" si="11"/>
        <v>0</v>
      </c>
      <c r="AD57" s="1">
        <f t="shared" si="12"/>
        <v>0</v>
      </c>
      <c r="AE57" s="1">
        <f t="shared" si="13"/>
        <v>0</v>
      </c>
    </row>
    <row r="58" spans="2:31" ht="19.350000000000001" customHeight="1" x14ac:dyDescent="0.4">
      <c r="B58" s="1" t="str">
        <f>IF(D58="","",D58&amp;"-"&amp;COUNTIF($D$7:D58,D58))</f>
        <v/>
      </c>
      <c r="C58" s="114">
        <v>52</v>
      </c>
      <c r="D58" s="249"/>
      <c r="E58" s="246"/>
      <c r="F58" s="230"/>
      <c r="G58" s="247"/>
      <c r="H58" s="248"/>
      <c r="I58" s="208"/>
      <c r="J58" s="209"/>
      <c r="K58" s="216"/>
      <c r="L58" s="233"/>
      <c r="M58" s="471"/>
      <c r="N58" s="466"/>
      <c r="O58" s="466"/>
      <c r="P58" s="466"/>
      <c r="Q58" s="466"/>
      <c r="R58" s="466"/>
      <c r="S58" s="466"/>
      <c r="T58" s="466"/>
      <c r="U58" s="467"/>
      <c r="W58" s="1" t="s">
        <v>385</v>
      </c>
      <c r="X58" s="23" t="str">
        <f t="shared" si="20"/>
        <v>　</v>
      </c>
      <c r="Y58" s="1">
        <f t="shared" si="7"/>
        <v>0</v>
      </c>
      <c r="Z58" s="1">
        <f t="shared" si="8"/>
        <v>0</v>
      </c>
      <c r="AA58" s="42">
        <f t="shared" si="9"/>
        <v>0</v>
      </c>
      <c r="AB58" s="1" t="str">
        <f t="shared" si="10"/>
        <v/>
      </c>
      <c r="AC58" s="1">
        <f t="shared" si="11"/>
        <v>0</v>
      </c>
      <c r="AD58" s="1">
        <f t="shared" si="12"/>
        <v>0</v>
      </c>
      <c r="AE58" s="1">
        <f t="shared" si="13"/>
        <v>0</v>
      </c>
    </row>
    <row r="59" spans="2:31" ht="19.350000000000001" customHeight="1" x14ac:dyDescent="0.4">
      <c r="B59" s="1" t="str">
        <f>IF(D59="","",D59&amp;"-"&amp;COUNTIF($D$7:D59,D59))</f>
        <v/>
      </c>
      <c r="C59" s="114">
        <v>53</v>
      </c>
      <c r="D59" s="249"/>
      <c r="E59" s="246"/>
      <c r="F59" s="230"/>
      <c r="G59" s="247"/>
      <c r="H59" s="248"/>
      <c r="I59" s="208"/>
      <c r="J59" s="209"/>
      <c r="K59" s="216"/>
      <c r="L59" s="233"/>
      <c r="M59" s="471"/>
      <c r="N59" s="466"/>
      <c r="O59" s="466"/>
      <c r="P59" s="466"/>
      <c r="Q59" s="466"/>
      <c r="R59" s="466"/>
      <c r="S59" s="466"/>
      <c r="T59" s="466"/>
      <c r="U59" s="467"/>
      <c r="W59" s="1" t="s">
        <v>386</v>
      </c>
      <c r="X59" s="23" t="str">
        <f t="shared" si="20"/>
        <v>　</v>
      </c>
      <c r="Y59" s="1">
        <f t="shared" si="7"/>
        <v>0</v>
      </c>
      <c r="Z59" s="1">
        <f t="shared" si="8"/>
        <v>0</v>
      </c>
      <c r="AA59" s="42">
        <f t="shared" si="9"/>
        <v>0</v>
      </c>
      <c r="AB59" s="1" t="str">
        <f t="shared" si="10"/>
        <v/>
      </c>
      <c r="AC59" s="1">
        <f t="shared" si="11"/>
        <v>0</v>
      </c>
      <c r="AD59" s="1">
        <f t="shared" si="12"/>
        <v>0</v>
      </c>
      <c r="AE59" s="1">
        <f t="shared" si="13"/>
        <v>0</v>
      </c>
    </row>
    <row r="60" spans="2:31" ht="19.350000000000001" customHeight="1" x14ac:dyDescent="0.4">
      <c r="B60" s="1" t="str">
        <f>IF(D60="","",D60&amp;"-"&amp;COUNTIF($D$7:D60,D60))</f>
        <v/>
      </c>
      <c r="C60" s="114">
        <v>54</v>
      </c>
      <c r="D60" s="249"/>
      <c r="E60" s="246"/>
      <c r="F60" s="230"/>
      <c r="G60" s="247"/>
      <c r="H60" s="248"/>
      <c r="I60" s="208"/>
      <c r="J60" s="209"/>
      <c r="K60" s="216"/>
      <c r="L60" s="233"/>
      <c r="M60" s="471"/>
      <c r="N60" s="466"/>
      <c r="O60" s="466"/>
      <c r="P60" s="466"/>
      <c r="Q60" s="466"/>
      <c r="R60" s="466"/>
      <c r="S60" s="466"/>
      <c r="T60" s="466"/>
      <c r="U60" s="467"/>
      <c r="W60" s="1" t="s">
        <v>387</v>
      </c>
      <c r="X60" s="23" t="str">
        <f t="shared" si="20"/>
        <v>　</v>
      </c>
      <c r="Y60" s="1">
        <f t="shared" si="7"/>
        <v>0</v>
      </c>
      <c r="Z60" s="1">
        <f t="shared" si="8"/>
        <v>0</v>
      </c>
      <c r="AA60" s="42">
        <f t="shared" si="9"/>
        <v>0</v>
      </c>
      <c r="AB60" s="1" t="str">
        <f t="shared" si="10"/>
        <v/>
      </c>
      <c r="AC60" s="1">
        <f t="shared" si="11"/>
        <v>0</v>
      </c>
      <c r="AD60" s="1">
        <f t="shared" si="12"/>
        <v>0</v>
      </c>
      <c r="AE60" s="1">
        <f t="shared" si="13"/>
        <v>0</v>
      </c>
    </row>
    <row r="61" spans="2:31" ht="19.350000000000001" customHeight="1" thickBot="1" x14ac:dyDescent="0.45">
      <c r="B61" s="1" t="str">
        <f>IF(D61="","",D61&amp;"-"&amp;COUNTIF($D$7:D61,D61))</f>
        <v/>
      </c>
      <c r="C61" s="115">
        <v>55</v>
      </c>
      <c r="D61" s="250"/>
      <c r="E61" s="251"/>
      <c r="F61" s="252"/>
      <c r="G61" s="253"/>
      <c r="H61" s="254"/>
      <c r="I61" s="212"/>
      <c r="J61" s="213"/>
      <c r="K61" s="218"/>
      <c r="L61" s="255"/>
      <c r="M61" s="472"/>
      <c r="N61" s="473"/>
      <c r="O61" s="473"/>
      <c r="P61" s="473"/>
      <c r="Q61" s="473"/>
      <c r="R61" s="473"/>
      <c r="S61" s="473"/>
      <c r="T61" s="473"/>
      <c r="U61" s="474"/>
      <c r="W61" s="1" t="s">
        <v>388</v>
      </c>
      <c r="X61" s="23" t="str">
        <f t="shared" si="20"/>
        <v>　</v>
      </c>
      <c r="Y61" s="1">
        <f t="shared" si="7"/>
        <v>0</v>
      </c>
      <c r="Z61" s="1">
        <f t="shared" si="8"/>
        <v>0</v>
      </c>
      <c r="AA61" s="42">
        <f t="shared" si="9"/>
        <v>0</v>
      </c>
      <c r="AB61" s="1" t="str">
        <f t="shared" si="10"/>
        <v/>
      </c>
      <c r="AC61" s="1">
        <f t="shared" si="11"/>
        <v>0</v>
      </c>
      <c r="AD61" s="1">
        <f t="shared" si="12"/>
        <v>0</v>
      </c>
      <c r="AE61" s="1">
        <f t="shared" si="13"/>
        <v>0</v>
      </c>
    </row>
    <row r="62" spans="2:31" ht="19.350000000000001" customHeight="1" x14ac:dyDescent="0.4">
      <c r="B62" s="1" t="str">
        <f>IF(D62="","",D62&amp;"-"&amp;COUNTIF($D$7:D62,D62))</f>
        <v/>
      </c>
      <c r="C62" s="116">
        <v>56</v>
      </c>
      <c r="D62" s="256"/>
      <c r="E62" s="243"/>
      <c r="F62" s="224"/>
      <c r="G62" s="244"/>
      <c r="H62" s="245"/>
      <c r="I62" s="204"/>
      <c r="J62" s="205"/>
      <c r="K62" s="206"/>
      <c r="L62" s="227"/>
      <c r="M62" s="475"/>
      <c r="N62" s="447"/>
      <c r="O62" s="447"/>
      <c r="P62" s="447"/>
      <c r="Q62" s="447"/>
      <c r="R62" s="447"/>
      <c r="S62" s="447"/>
      <c r="T62" s="447"/>
      <c r="U62" s="448"/>
      <c r="W62" s="1" t="s">
        <v>389</v>
      </c>
      <c r="X62" s="23" t="str">
        <f t="shared" si="20"/>
        <v>　</v>
      </c>
      <c r="Y62" s="1">
        <f t="shared" ref="Y62:Z66" si="21">G62</f>
        <v>0</v>
      </c>
      <c r="Z62" s="1">
        <f t="shared" si="21"/>
        <v>0</v>
      </c>
      <c r="AA62" s="42">
        <f>L62</f>
        <v>0</v>
      </c>
      <c r="AB62" s="1" t="str">
        <f>RIGHT(I62,2)&amp;IF(LEN(J62)=1,"0"&amp;J62,J62)&amp;IF(LEN(K62)=1,"0"&amp;K62,K62)</f>
        <v/>
      </c>
      <c r="AC62" s="1">
        <f>M62</f>
        <v>0</v>
      </c>
      <c r="AD62" s="1">
        <f>P62</f>
        <v>0</v>
      </c>
      <c r="AE62" s="1">
        <f>S62</f>
        <v>0</v>
      </c>
    </row>
    <row r="63" spans="2:31" ht="19.350000000000001" customHeight="1" x14ac:dyDescent="0.4">
      <c r="B63" s="1" t="str">
        <f>IF(D63="","",D63&amp;"-"&amp;COUNTIF($D$7:D63,D63))</f>
        <v/>
      </c>
      <c r="C63" s="114">
        <v>57</v>
      </c>
      <c r="D63" s="249"/>
      <c r="E63" s="246"/>
      <c r="F63" s="230"/>
      <c r="G63" s="247"/>
      <c r="H63" s="248"/>
      <c r="I63" s="208"/>
      <c r="J63" s="209"/>
      <c r="K63" s="216"/>
      <c r="L63" s="233"/>
      <c r="M63" s="471"/>
      <c r="N63" s="466"/>
      <c r="O63" s="466"/>
      <c r="P63" s="466"/>
      <c r="Q63" s="466"/>
      <c r="R63" s="466"/>
      <c r="S63" s="466"/>
      <c r="T63" s="466"/>
      <c r="U63" s="467"/>
      <c r="W63" s="1" t="s">
        <v>390</v>
      </c>
      <c r="X63" s="23" t="str">
        <f t="shared" si="20"/>
        <v>　</v>
      </c>
      <c r="Y63" s="1">
        <f t="shared" si="21"/>
        <v>0</v>
      </c>
      <c r="Z63" s="1">
        <f t="shared" si="21"/>
        <v>0</v>
      </c>
      <c r="AA63" s="42">
        <f>L63</f>
        <v>0</v>
      </c>
      <c r="AB63" s="1" t="str">
        <f>RIGHT(I63,2)&amp;IF(LEN(J63)=1,"0"&amp;J63,J63)&amp;IF(LEN(K63)=1,"0"&amp;K63,K63)</f>
        <v/>
      </c>
      <c r="AC63" s="1">
        <f>M63</f>
        <v>0</v>
      </c>
      <c r="AD63" s="1">
        <f>P63</f>
        <v>0</v>
      </c>
      <c r="AE63" s="1">
        <f>S63</f>
        <v>0</v>
      </c>
    </row>
    <row r="64" spans="2:31" ht="19.350000000000001" customHeight="1" x14ac:dyDescent="0.4">
      <c r="B64" s="1" t="str">
        <f>IF(D64="","",D64&amp;"-"&amp;COUNTIF($D$7:D64,D64))</f>
        <v/>
      </c>
      <c r="C64" s="114">
        <v>58</v>
      </c>
      <c r="D64" s="249"/>
      <c r="E64" s="246"/>
      <c r="F64" s="230"/>
      <c r="G64" s="247"/>
      <c r="H64" s="248"/>
      <c r="I64" s="208"/>
      <c r="J64" s="209"/>
      <c r="K64" s="216"/>
      <c r="L64" s="233"/>
      <c r="M64" s="471"/>
      <c r="N64" s="466"/>
      <c r="O64" s="466"/>
      <c r="P64" s="466"/>
      <c r="Q64" s="466"/>
      <c r="R64" s="466"/>
      <c r="S64" s="466"/>
      <c r="T64" s="466"/>
      <c r="U64" s="467"/>
      <c r="W64" s="1" t="s">
        <v>391</v>
      </c>
      <c r="X64" s="23" t="str">
        <f t="shared" si="20"/>
        <v>　</v>
      </c>
      <c r="Y64" s="1">
        <f t="shared" si="21"/>
        <v>0</v>
      </c>
      <c r="Z64" s="1">
        <f t="shared" si="21"/>
        <v>0</v>
      </c>
      <c r="AA64" s="42">
        <f>L64</f>
        <v>0</v>
      </c>
      <c r="AB64" s="1" t="str">
        <f>RIGHT(I64,2)&amp;IF(LEN(J64)=1,"0"&amp;J64,J64)&amp;IF(LEN(K64)=1,"0"&amp;K64,K64)</f>
        <v/>
      </c>
      <c r="AC64" s="1">
        <f>M64</f>
        <v>0</v>
      </c>
      <c r="AD64" s="1">
        <f>P64</f>
        <v>0</v>
      </c>
      <c r="AE64" s="1">
        <f>S64</f>
        <v>0</v>
      </c>
    </row>
    <row r="65" spans="2:31" ht="19.350000000000001" customHeight="1" x14ac:dyDescent="0.4">
      <c r="B65" s="1" t="str">
        <f>IF(D65="","",D65&amp;"-"&amp;COUNTIF($D$7:D65,D65))</f>
        <v/>
      </c>
      <c r="C65" s="114">
        <v>59</v>
      </c>
      <c r="D65" s="249"/>
      <c r="E65" s="246"/>
      <c r="F65" s="230"/>
      <c r="G65" s="247"/>
      <c r="H65" s="248"/>
      <c r="I65" s="208"/>
      <c r="J65" s="209"/>
      <c r="K65" s="216"/>
      <c r="L65" s="233"/>
      <c r="M65" s="471"/>
      <c r="N65" s="466"/>
      <c r="O65" s="466"/>
      <c r="P65" s="466"/>
      <c r="Q65" s="466"/>
      <c r="R65" s="466"/>
      <c r="S65" s="466"/>
      <c r="T65" s="466"/>
      <c r="U65" s="467"/>
      <c r="W65" s="1" t="s">
        <v>392</v>
      </c>
      <c r="X65" s="23" t="str">
        <f t="shared" si="20"/>
        <v>　</v>
      </c>
      <c r="Y65" s="1">
        <f t="shared" si="21"/>
        <v>0</v>
      </c>
      <c r="Z65" s="1">
        <f t="shared" si="21"/>
        <v>0</v>
      </c>
      <c r="AA65" s="42">
        <f>L65</f>
        <v>0</v>
      </c>
      <c r="AB65" s="1" t="str">
        <f>RIGHT(I65,2)&amp;IF(LEN(J65)=1,"0"&amp;J65,J65)&amp;IF(LEN(K65)=1,"0"&amp;K65,K65)</f>
        <v/>
      </c>
      <c r="AC65" s="1">
        <f>M65</f>
        <v>0</v>
      </c>
      <c r="AD65" s="1">
        <f>P65</f>
        <v>0</v>
      </c>
      <c r="AE65" s="1">
        <f>S65</f>
        <v>0</v>
      </c>
    </row>
    <row r="66" spans="2:31" ht="19.350000000000001" customHeight="1" thickBot="1" x14ac:dyDescent="0.45">
      <c r="B66" s="1" t="str">
        <f>IF(D66="","",D66&amp;"-"&amp;COUNTIF($D$7:D66,D66))</f>
        <v/>
      </c>
      <c r="C66" s="115">
        <v>60</v>
      </c>
      <c r="D66" s="250"/>
      <c r="E66" s="251"/>
      <c r="F66" s="252"/>
      <c r="G66" s="253"/>
      <c r="H66" s="254"/>
      <c r="I66" s="212"/>
      <c r="J66" s="213"/>
      <c r="K66" s="218"/>
      <c r="L66" s="255"/>
      <c r="M66" s="472"/>
      <c r="N66" s="473"/>
      <c r="O66" s="473"/>
      <c r="P66" s="473"/>
      <c r="Q66" s="473"/>
      <c r="R66" s="473"/>
      <c r="S66" s="473"/>
      <c r="T66" s="473"/>
      <c r="U66" s="474"/>
      <c r="W66" s="1" t="s">
        <v>393</v>
      </c>
      <c r="X66" s="23" t="str">
        <f t="shared" si="20"/>
        <v>　</v>
      </c>
      <c r="Y66" s="1">
        <f t="shared" si="21"/>
        <v>0</v>
      </c>
      <c r="Z66" s="1">
        <f t="shared" si="21"/>
        <v>0</v>
      </c>
      <c r="AA66" s="42">
        <f>L66</f>
        <v>0</v>
      </c>
      <c r="AB66" s="1" t="str">
        <f>RIGHT(I66,2)&amp;IF(LEN(J66)=1,"0"&amp;J66,J66)&amp;IF(LEN(K66)=1,"0"&amp;K66,K66)</f>
        <v/>
      </c>
      <c r="AC66" s="1">
        <f>M66</f>
        <v>0</v>
      </c>
      <c r="AD66" s="1">
        <f>P66</f>
        <v>0</v>
      </c>
      <c r="AE66" s="1">
        <f>S66</f>
        <v>0</v>
      </c>
    </row>
    <row r="67" spans="2:31" ht="12.4" customHeight="1" x14ac:dyDescent="0.4"/>
  </sheetData>
  <sheetProtection password="CCC5" sheet="1" objects="1" scenarios="1" selectLockedCells="1"/>
  <mergeCells count="192">
    <mergeCell ref="M66:O66"/>
    <mergeCell ref="P66:R66"/>
    <mergeCell ref="S66:U66"/>
    <mergeCell ref="M62:O62"/>
    <mergeCell ref="P62:R62"/>
    <mergeCell ref="S62:U62"/>
    <mergeCell ref="M63:O63"/>
    <mergeCell ref="P63:R63"/>
    <mergeCell ref="S63:U63"/>
    <mergeCell ref="M64:O64"/>
    <mergeCell ref="P64:R64"/>
    <mergeCell ref="S64:U64"/>
    <mergeCell ref="M60:O60"/>
    <mergeCell ref="P60:R60"/>
    <mergeCell ref="S60:U60"/>
    <mergeCell ref="M61:O61"/>
    <mergeCell ref="P61:R61"/>
    <mergeCell ref="S61:U61"/>
    <mergeCell ref="M65:O65"/>
    <mergeCell ref="P65:R65"/>
    <mergeCell ref="S65:U65"/>
    <mergeCell ref="M57:O57"/>
    <mergeCell ref="P57:R57"/>
    <mergeCell ref="S57:U57"/>
    <mergeCell ref="M58:O58"/>
    <mergeCell ref="P58:R58"/>
    <mergeCell ref="S58:U58"/>
    <mergeCell ref="M59:O59"/>
    <mergeCell ref="P59:R59"/>
    <mergeCell ref="S59:U59"/>
    <mergeCell ref="M54:O54"/>
    <mergeCell ref="P54:R54"/>
    <mergeCell ref="S54:U54"/>
    <mergeCell ref="M55:O55"/>
    <mergeCell ref="P55:R55"/>
    <mergeCell ref="S55:U55"/>
    <mergeCell ref="M56:O56"/>
    <mergeCell ref="P56:R56"/>
    <mergeCell ref="S56:U56"/>
    <mergeCell ref="M51:O51"/>
    <mergeCell ref="P51:R51"/>
    <mergeCell ref="S51:U51"/>
    <mergeCell ref="M52:O52"/>
    <mergeCell ref="P52:R52"/>
    <mergeCell ref="S52:U52"/>
    <mergeCell ref="M53:O53"/>
    <mergeCell ref="P53:R53"/>
    <mergeCell ref="S53:U53"/>
    <mergeCell ref="M48:O48"/>
    <mergeCell ref="P48:R48"/>
    <mergeCell ref="S48:U48"/>
    <mergeCell ref="M49:O49"/>
    <mergeCell ref="P49:R49"/>
    <mergeCell ref="S49:U49"/>
    <mergeCell ref="M50:O50"/>
    <mergeCell ref="P50:R50"/>
    <mergeCell ref="S50:U50"/>
    <mergeCell ref="M45:O45"/>
    <mergeCell ref="P45:R45"/>
    <mergeCell ref="S45:U45"/>
    <mergeCell ref="M46:O46"/>
    <mergeCell ref="P46:R46"/>
    <mergeCell ref="S46:U46"/>
    <mergeCell ref="M47:O47"/>
    <mergeCell ref="P47:R47"/>
    <mergeCell ref="S47:U47"/>
    <mergeCell ref="M42:O42"/>
    <mergeCell ref="P42:R42"/>
    <mergeCell ref="S42:U42"/>
    <mergeCell ref="M43:O43"/>
    <mergeCell ref="P43:R43"/>
    <mergeCell ref="S43:U43"/>
    <mergeCell ref="M44:O44"/>
    <mergeCell ref="P44:R44"/>
    <mergeCell ref="S44:U44"/>
    <mergeCell ref="M39:O39"/>
    <mergeCell ref="P39:R39"/>
    <mergeCell ref="S39:U39"/>
    <mergeCell ref="M40:O40"/>
    <mergeCell ref="P40:R40"/>
    <mergeCell ref="S40:U40"/>
    <mergeCell ref="M41:O41"/>
    <mergeCell ref="P41:R41"/>
    <mergeCell ref="S41:U41"/>
    <mergeCell ref="M36:O36"/>
    <mergeCell ref="P36:R36"/>
    <mergeCell ref="S36:U36"/>
    <mergeCell ref="M37:O37"/>
    <mergeCell ref="P37:R37"/>
    <mergeCell ref="S37:U37"/>
    <mergeCell ref="M38:O38"/>
    <mergeCell ref="P38:R38"/>
    <mergeCell ref="S38:U38"/>
    <mergeCell ref="M33:O33"/>
    <mergeCell ref="P33:R33"/>
    <mergeCell ref="S33:U33"/>
    <mergeCell ref="M34:O34"/>
    <mergeCell ref="P34:R34"/>
    <mergeCell ref="S34:U34"/>
    <mergeCell ref="M35:O35"/>
    <mergeCell ref="P35:R35"/>
    <mergeCell ref="S35:U35"/>
    <mergeCell ref="M22:O22"/>
    <mergeCell ref="P22:R22"/>
    <mergeCell ref="S22:U22"/>
    <mergeCell ref="M23:O23"/>
    <mergeCell ref="P23:R23"/>
    <mergeCell ref="S23:U23"/>
    <mergeCell ref="M32:O32"/>
    <mergeCell ref="P32:R32"/>
    <mergeCell ref="S32:U32"/>
    <mergeCell ref="M31:O31"/>
    <mergeCell ref="P31:R31"/>
    <mergeCell ref="S31:U31"/>
    <mergeCell ref="M29:O29"/>
    <mergeCell ref="P29:R29"/>
    <mergeCell ref="S29:U29"/>
    <mergeCell ref="M30:O30"/>
    <mergeCell ref="P30:R30"/>
    <mergeCell ref="S30:U30"/>
    <mergeCell ref="M27:O27"/>
    <mergeCell ref="P27:R27"/>
    <mergeCell ref="S27:U27"/>
    <mergeCell ref="M28:O28"/>
    <mergeCell ref="P28:R28"/>
    <mergeCell ref="S28:U28"/>
    <mergeCell ref="M18:O18"/>
    <mergeCell ref="P18:R18"/>
    <mergeCell ref="S18:U18"/>
    <mergeCell ref="M19:O19"/>
    <mergeCell ref="P19:R19"/>
    <mergeCell ref="S19:U19"/>
    <mergeCell ref="M21:O21"/>
    <mergeCell ref="P21:R21"/>
    <mergeCell ref="S21:U21"/>
    <mergeCell ref="M20:O20"/>
    <mergeCell ref="P20:R20"/>
    <mergeCell ref="S20:U20"/>
    <mergeCell ref="M25:O25"/>
    <mergeCell ref="P25:R25"/>
    <mergeCell ref="S25:U25"/>
    <mergeCell ref="M26:O26"/>
    <mergeCell ref="P26:R26"/>
    <mergeCell ref="S26:U26"/>
    <mergeCell ref="M24:O24"/>
    <mergeCell ref="P24:R24"/>
    <mergeCell ref="S24:U24"/>
    <mergeCell ref="M12:O12"/>
    <mergeCell ref="P12:R12"/>
    <mergeCell ref="S12:U12"/>
    <mergeCell ref="M13:O13"/>
    <mergeCell ref="P13:R13"/>
    <mergeCell ref="S13:U13"/>
    <mergeCell ref="M14:O14"/>
    <mergeCell ref="P14:R14"/>
    <mergeCell ref="S14:U14"/>
    <mergeCell ref="M15:O15"/>
    <mergeCell ref="P15:R15"/>
    <mergeCell ref="S15:U15"/>
    <mergeCell ref="M16:O16"/>
    <mergeCell ref="P16:R16"/>
    <mergeCell ref="S16:U16"/>
    <mergeCell ref="M17:O17"/>
    <mergeCell ref="P17:R17"/>
    <mergeCell ref="S17:U17"/>
    <mergeCell ref="M10:O10"/>
    <mergeCell ref="P10:R10"/>
    <mergeCell ref="S10:U10"/>
    <mergeCell ref="M11:O11"/>
    <mergeCell ref="P11:R11"/>
    <mergeCell ref="S11:U11"/>
    <mergeCell ref="M8:O8"/>
    <mergeCell ref="P8:R8"/>
    <mergeCell ref="S8:U8"/>
    <mergeCell ref="M9:O9"/>
    <mergeCell ref="P9:R9"/>
    <mergeCell ref="S9:U9"/>
    <mergeCell ref="C5:C6"/>
    <mergeCell ref="D5:D6"/>
    <mergeCell ref="C3:U3"/>
    <mergeCell ref="C1:U1"/>
    <mergeCell ref="M7:O7"/>
    <mergeCell ref="P7:R7"/>
    <mergeCell ref="S7:U7"/>
    <mergeCell ref="E5:F5"/>
    <mergeCell ref="G5:G6"/>
    <mergeCell ref="H5:H6"/>
    <mergeCell ref="I5:K5"/>
    <mergeCell ref="L5:L6"/>
    <mergeCell ref="M5:O6"/>
    <mergeCell ref="P5:R6"/>
    <mergeCell ref="S5:U6"/>
  </mergeCells>
  <phoneticPr fontId="1"/>
  <conditionalFormatting sqref="D7">
    <cfRule type="expression" dxfId="20" priority="2">
      <formula>D7&lt;&gt;""</formula>
    </cfRule>
    <cfRule type="expression" priority="3">
      <formula>D7&lt;&gt;""</formula>
    </cfRule>
  </conditionalFormatting>
  <conditionalFormatting sqref="D7:U66">
    <cfRule type="expression" dxfId="19" priority="1">
      <formula>D7&lt;&gt;""</formula>
    </cfRule>
  </conditionalFormatting>
  <dataValidations xWindow="1094" yWindow="911" count="6">
    <dataValidation imeMode="hiragana" allowBlank="1" showInputMessage="1" showErrorMessage="1" sqref="G7:G66"/>
    <dataValidation imeMode="on" allowBlank="1" showInputMessage="1" showErrorMessage="1" sqref="E7:F66"/>
    <dataValidation type="textLength" imeMode="off" operator="equal" allowBlank="1" showInputMessage="1" showErrorMessage="1" errorTitle="登録ＩＤ桁数が違います！" error="登録ＩＤナンバー９桁を入力して下さい。_x000a_（桁数が一致しません）" prompt="登録ＩＤの入力は正確にお願いいたします。入力ミスがありますと、申込書に反映されないのでご注意ください。" sqref="L7:L66">
      <formula1>9</formula1>
    </dataValidation>
    <dataValidation type="whole" imeMode="off" allowBlank="1" showInputMessage="1" showErrorMessage="1" sqref="I7:K66 M7:U66">
      <formula1>1</formula1>
      <formula2>3000</formula2>
    </dataValidation>
    <dataValidation type="list" allowBlank="1" showInputMessage="1" showErrorMessage="1" sqref="H7:H66">
      <formula1>"1年,2年,3年"</formula1>
    </dataValidation>
    <dataValidation type="list" allowBlank="1" showInputMessage="1" showErrorMessage="1" sqref="D7:D66">
      <formula1>"選手男,選手女,監督"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 tint="0.79998168889431442"/>
  </sheetPr>
  <dimension ref="A1:WVZ38"/>
  <sheetViews>
    <sheetView showGridLines="0" showRowColHeaders="0" workbookViewId="0">
      <pane ySplit="5" topLeftCell="A6" activePane="bottomLeft" state="frozen"/>
      <selection pane="bottomLeft" activeCell="F6" sqref="F6"/>
    </sheetView>
  </sheetViews>
  <sheetFormatPr defaultColWidth="0" defaultRowHeight="13.5" zeroHeight="1" x14ac:dyDescent="0.4"/>
  <cols>
    <col min="1" max="1" width="5.625" style="28" customWidth="1"/>
    <col min="2" max="5" width="5.625" style="28" hidden="1" customWidth="1"/>
    <col min="6" max="6" width="23.375" style="28" customWidth="1"/>
    <col min="7" max="7" width="4.625" style="28" customWidth="1"/>
    <col min="8" max="8" width="16.875" style="28" bestFit="1" customWidth="1"/>
    <col min="9" max="9" width="6.625" style="28" customWidth="1"/>
    <col min="10" max="18" width="6.125" style="28" customWidth="1"/>
    <col min="19" max="19" width="2.125" style="28" customWidth="1"/>
    <col min="20" max="260" width="8.25" style="28" hidden="1"/>
    <col min="261" max="261" width="5.625" style="28" hidden="1"/>
    <col min="262" max="262" width="23.375" style="28" hidden="1"/>
    <col min="263" max="263" width="4.625" style="28" hidden="1"/>
    <col min="264" max="264" width="22.25" style="28" hidden="1"/>
    <col min="265" max="265" width="6.625" style="28" hidden="1"/>
    <col min="266" max="274" width="6.125" style="28" hidden="1"/>
    <col min="275" max="516" width="8.25" style="28" hidden="1"/>
    <col min="517" max="517" width="5.625" style="28" hidden="1"/>
    <col min="518" max="518" width="23.375" style="28" hidden="1"/>
    <col min="519" max="519" width="4.625" style="28" hidden="1"/>
    <col min="520" max="520" width="22.25" style="28" hidden="1"/>
    <col min="521" max="521" width="6.625" style="28" hidden="1"/>
    <col min="522" max="530" width="6.125" style="28" hidden="1"/>
    <col min="531" max="772" width="8.25" style="28" hidden="1"/>
    <col min="773" max="773" width="5.625" style="28" hidden="1"/>
    <col min="774" max="774" width="23.375" style="28" hidden="1"/>
    <col min="775" max="775" width="4.625" style="28" hidden="1"/>
    <col min="776" max="776" width="22.25" style="28" hidden="1"/>
    <col min="777" max="777" width="6.625" style="28" hidden="1"/>
    <col min="778" max="786" width="6.125" style="28" hidden="1"/>
    <col min="787" max="1028" width="8.25" style="28" hidden="1"/>
    <col min="1029" max="1029" width="5.625" style="28" hidden="1"/>
    <col min="1030" max="1030" width="23.375" style="28" hidden="1"/>
    <col min="1031" max="1031" width="4.625" style="28" hidden="1"/>
    <col min="1032" max="1032" width="22.25" style="28" hidden="1"/>
    <col min="1033" max="1033" width="6.625" style="28" hidden="1"/>
    <col min="1034" max="1042" width="6.125" style="28" hidden="1"/>
    <col min="1043" max="1284" width="8.25" style="28" hidden="1"/>
    <col min="1285" max="1285" width="5.625" style="28" hidden="1"/>
    <col min="1286" max="1286" width="23.375" style="28" hidden="1"/>
    <col min="1287" max="1287" width="4.625" style="28" hidden="1"/>
    <col min="1288" max="1288" width="22.25" style="28" hidden="1"/>
    <col min="1289" max="1289" width="6.625" style="28" hidden="1"/>
    <col min="1290" max="1298" width="6.125" style="28" hidden="1"/>
    <col min="1299" max="1540" width="8.25" style="28" hidden="1"/>
    <col min="1541" max="1541" width="5.625" style="28" hidden="1"/>
    <col min="1542" max="1542" width="23.375" style="28" hidden="1"/>
    <col min="1543" max="1543" width="4.625" style="28" hidden="1"/>
    <col min="1544" max="1544" width="22.25" style="28" hidden="1"/>
    <col min="1545" max="1545" width="6.625" style="28" hidden="1"/>
    <col min="1546" max="1554" width="6.125" style="28" hidden="1"/>
    <col min="1555" max="1796" width="8.25" style="28" hidden="1"/>
    <col min="1797" max="1797" width="5.625" style="28" hidden="1"/>
    <col min="1798" max="1798" width="23.375" style="28" hidden="1"/>
    <col min="1799" max="1799" width="4.625" style="28" hidden="1"/>
    <col min="1800" max="1800" width="22.25" style="28" hidden="1"/>
    <col min="1801" max="1801" width="6.625" style="28" hidden="1"/>
    <col min="1802" max="1810" width="6.125" style="28" hidden="1"/>
    <col min="1811" max="2052" width="8.25" style="28" hidden="1"/>
    <col min="2053" max="2053" width="5.625" style="28" hidden="1"/>
    <col min="2054" max="2054" width="23.375" style="28" hidden="1"/>
    <col min="2055" max="2055" width="4.625" style="28" hidden="1"/>
    <col min="2056" max="2056" width="22.25" style="28" hidden="1"/>
    <col min="2057" max="2057" width="6.625" style="28" hidden="1"/>
    <col min="2058" max="2066" width="6.125" style="28" hidden="1"/>
    <col min="2067" max="2308" width="8.25" style="28" hidden="1"/>
    <col min="2309" max="2309" width="5.625" style="28" hidden="1"/>
    <col min="2310" max="2310" width="23.375" style="28" hidden="1"/>
    <col min="2311" max="2311" width="4.625" style="28" hidden="1"/>
    <col min="2312" max="2312" width="22.25" style="28" hidden="1"/>
    <col min="2313" max="2313" width="6.625" style="28" hidden="1"/>
    <col min="2314" max="2322" width="6.125" style="28" hidden="1"/>
    <col min="2323" max="2564" width="8.25" style="28" hidden="1"/>
    <col min="2565" max="2565" width="5.625" style="28" hidden="1"/>
    <col min="2566" max="2566" width="23.375" style="28" hidden="1"/>
    <col min="2567" max="2567" width="4.625" style="28" hidden="1"/>
    <col min="2568" max="2568" width="22.25" style="28" hidden="1"/>
    <col min="2569" max="2569" width="6.625" style="28" hidden="1"/>
    <col min="2570" max="2578" width="6.125" style="28" hidden="1"/>
    <col min="2579" max="2820" width="8.25" style="28" hidden="1"/>
    <col min="2821" max="2821" width="5.625" style="28" hidden="1"/>
    <col min="2822" max="2822" width="23.375" style="28" hidden="1"/>
    <col min="2823" max="2823" width="4.625" style="28" hidden="1"/>
    <col min="2824" max="2824" width="22.25" style="28" hidden="1"/>
    <col min="2825" max="2825" width="6.625" style="28" hidden="1"/>
    <col min="2826" max="2834" width="6.125" style="28" hidden="1"/>
    <col min="2835" max="3076" width="8.25" style="28" hidden="1"/>
    <col min="3077" max="3077" width="5.625" style="28" hidden="1"/>
    <col min="3078" max="3078" width="23.375" style="28" hidden="1"/>
    <col min="3079" max="3079" width="4.625" style="28" hidden="1"/>
    <col min="3080" max="3080" width="22.25" style="28" hidden="1"/>
    <col min="3081" max="3081" width="6.625" style="28" hidden="1"/>
    <col min="3082" max="3090" width="6.125" style="28" hidden="1"/>
    <col min="3091" max="3332" width="8.25" style="28" hidden="1"/>
    <col min="3333" max="3333" width="5.625" style="28" hidden="1"/>
    <col min="3334" max="3334" width="23.375" style="28" hidden="1"/>
    <col min="3335" max="3335" width="4.625" style="28" hidden="1"/>
    <col min="3336" max="3336" width="22.25" style="28" hidden="1"/>
    <col min="3337" max="3337" width="6.625" style="28" hidden="1"/>
    <col min="3338" max="3346" width="6.125" style="28" hidden="1"/>
    <col min="3347" max="3588" width="8.25" style="28" hidden="1"/>
    <col min="3589" max="3589" width="5.625" style="28" hidden="1"/>
    <col min="3590" max="3590" width="23.375" style="28" hidden="1"/>
    <col min="3591" max="3591" width="4.625" style="28" hidden="1"/>
    <col min="3592" max="3592" width="22.25" style="28" hidden="1"/>
    <col min="3593" max="3593" width="6.625" style="28" hidden="1"/>
    <col min="3594" max="3602" width="6.125" style="28" hidden="1"/>
    <col min="3603" max="3844" width="8.25" style="28" hidden="1"/>
    <col min="3845" max="3845" width="5.625" style="28" hidden="1"/>
    <col min="3846" max="3846" width="23.375" style="28" hidden="1"/>
    <col min="3847" max="3847" width="4.625" style="28" hidden="1"/>
    <col min="3848" max="3848" width="22.25" style="28" hidden="1"/>
    <col min="3849" max="3849" width="6.625" style="28" hidden="1"/>
    <col min="3850" max="3858" width="6.125" style="28" hidden="1"/>
    <col min="3859" max="4100" width="8.25" style="28" hidden="1"/>
    <col min="4101" max="4101" width="5.625" style="28" hidden="1"/>
    <col min="4102" max="4102" width="23.375" style="28" hidden="1"/>
    <col min="4103" max="4103" width="4.625" style="28" hidden="1"/>
    <col min="4104" max="4104" width="22.25" style="28" hidden="1"/>
    <col min="4105" max="4105" width="6.625" style="28" hidden="1"/>
    <col min="4106" max="4114" width="6.125" style="28" hidden="1"/>
    <col min="4115" max="4356" width="8.25" style="28" hidden="1"/>
    <col min="4357" max="4357" width="5.625" style="28" hidden="1"/>
    <col min="4358" max="4358" width="23.375" style="28" hidden="1"/>
    <col min="4359" max="4359" width="4.625" style="28" hidden="1"/>
    <col min="4360" max="4360" width="22.25" style="28" hidden="1"/>
    <col min="4361" max="4361" width="6.625" style="28" hidden="1"/>
    <col min="4362" max="4370" width="6.125" style="28" hidden="1"/>
    <col min="4371" max="4612" width="8.25" style="28" hidden="1"/>
    <col min="4613" max="4613" width="5.625" style="28" hidden="1"/>
    <col min="4614" max="4614" width="23.375" style="28" hidden="1"/>
    <col min="4615" max="4615" width="4.625" style="28" hidden="1"/>
    <col min="4616" max="4616" width="22.25" style="28" hidden="1"/>
    <col min="4617" max="4617" width="6.625" style="28" hidden="1"/>
    <col min="4618" max="4626" width="6.125" style="28" hidden="1"/>
    <col min="4627" max="4868" width="8.25" style="28" hidden="1"/>
    <col min="4869" max="4869" width="5.625" style="28" hidden="1"/>
    <col min="4870" max="4870" width="23.375" style="28" hidden="1"/>
    <col min="4871" max="4871" width="4.625" style="28" hidden="1"/>
    <col min="4872" max="4872" width="22.25" style="28" hidden="1"/>
    <col min="4873" max="4873" width="6.625" style="28" hidden="1"/>
    <col min="4874" max="4882" width="6.125" style="28" hidden="1"/>
    <col min="4883" max="5124" width="8.25" style="28" hidden="1"/>
    <col min="5125" max="5125" width="5.625" style="28" hidden="1"/>
    <col min="5126" max="5126" width="23.375" style="28" hidden="1"/>
    <col min="5127" max="5127" width="4.625" style="28" hidden="1"/>
    <col min="5128" max="5128" width="22.25" style="28" hidden="1"/>
    <col min="5129" max="5129" width="6.625" style="28" hidden="1"/>
    <col min="5130" max="5138" width="6.125" style="28" hidden="1"/>
    <col min="5139" max="5380" width="8.25" style="28" hidden="1"/>
    <col min="5381" max="5381" width="5.625" style="28" hidden="1"/>
    <col min="5382" max="5382" width="23.375" style="28" hidden="1"/>
    <col min="5383" max="5383" width="4.625" style="28" hidden="1"/>
    <col min="5384" max="5384" width="22.25" style="28" hidden="1"/>
    <col min="5385" max="5385" width="6.625" style="28" hidden="1"/>
    <col min="5386" max="5394" width="6.125" style="28" hidden="1"/>
    <col min="5395" max="5636" width="8.25" style="28" hidden="1"/>
    <col min="5637" max="5637" width="5.625" style="28" hidden="1"/>
    <col min="5638" max="5638" width="23.375" style="28" hidden="1"/>
    <col min="5639" max="5639" width="4.625" style="28" hidden="1"/>
    <col min="5640" max="5640" width="22.25" style="28" hidden="1"/>
    <col min="5641" max="5641" width="6.625" style="28" hidden="1"/>
    <col min="5642" max="5650" width="6.125" style="28" hidden="1"/>
    <col min="5651" max="5892" width="8.25" style="28" hidden="1"/>
    <col min="5893" max="5893" width="5.625" style="28" hidden="1"/>
    <col min="5894" max="5894" width="23.375" style="28" hidden="1"/>
    <col min="5895" max="5895" width="4.625" style="28" hidden="1"/>
    <col min="5896" max="5896" width="22.25" style="28" hidden="1"/>
    <col min="5897" max="5897" width="6.625" style="28" hidden="1"/>
    <col min="5898" max="5906" width="6.125" style="28" hidden="1"/>
    <col min="5907" max="6148" width="8.25" style="28" hidden="1"/>
    <col min="6149" max="6149" width="5.625" style="28" hidden="1"/>
    <col min="6150" max="6150" width="23.375" style="28" hidden="1"/>
    <col min="6151" max="6151" width="4.625" style="28" hidden="1"/>
    <col min="6152" max="6152" width="22.25" style="28" hidden="1"/>
    <col min="6153" max="6153" width="6.625" style="28" hidden="1"/>
    <col min="6154" max="6162" width="6.125" style="28" hidden="1"/>
    <col min="6163" max="6404" width="8.25" style="28" hidden="1"/>
    <col min="6405" max="6405" width="5.625" style="28" hidden="1"/>
    <col min="6406" max="6406" width="23.375" style="28" hidden="1"/>
    <col min="6407" max="6407" width="4.625" style="28" hidden="1"/>
    <col min="6408" max="6408" width="22.25" style="28" hidden="1"/>
    <col min="6409" max="6409" width="6.625" style="28" hidden="1"/>
    <col min="6410" max="6418" width="6.125" style="28" hidden="1"/>
    <col min="6419" max="6660" width="8.25" style="28" hidden="1"/>
    <col min="6661" max="6661" width="5.625" style="28" hidden="1"/>
    <col min="6662" max="6662" width="23.375" style="28" hidden="1"/>
    <col min="6663" max="6663" width="4.625" style="28" hidden="1"/>
    <col min="6664" max="6664" width="22.25" style="28" hidden="1"/>
    <col min="6665" max="6665" width="6.625" style="28" hidden="1"/>
    <col min="6666" max="6674" width="6.125" style="28" hidden="1"/>
    <col min="6675" max="6916" width="8.25" style="28" hidden="1"/>
    <col min="6917" max="6917" width="5.625" style="28" hidden="1"/>
    <col min="6918" max="6918" width="23.375" style="28" hidden="1"/>
    <col min="6919" max="6919" width="4.625" style="28" hidden="1"/>
    <col min="6920" max="6920" width="22.25" style="28" hidden="1"/>
    <col min="6921" max="6921" width="6.625" style="28" hidden="1"/>
    <col min="6922" max="6930" width="6.125" style="28" hidden="1"/>
    <col min="6931" max="7172" width="8.25" style="28" hidden="1"/>
    <col min="7173" max="7173" width="5.625" style="28" hidden="1"/>
    <col min="7174" max="7174" width="23.375" style="28" hidden="1"/>
    <col min="7175" max="7175" width="4.625" style="28" hidden="1"/>
    <col min="7176" max="7176" width="22.25" style="28" hidden="1"/>
    <col min="7177" max="7177" width="6.625" style="28" hidden="1"/>
    <col min="7178" max="7186" width="6.125" style="28" hidden="1"/>
    <col min="7187" max="7428" width="8.25" style="28" hidden="1"/>
    <col min="7429" max="7429" width="5.625" style="28" hidden="1"/>
    <col min="7430" max="7430" width="23.375" style="28" hidden="1"/>
    <col min="7431" max="7431" width="4.625" style="28" hidden="1"/>
    <col min="7432" max="7432" width="22.25" style="28" hidden="1"/>
    <col min="7433" max="7433" width="6.625" style="28" hidden="1"/>
    <col min="7434" max="7442" width="6.125" style="28" hidden="1"/>
    <col min="7443" max="7684" width="8.25" style="28" hidden="1"/>
    <col min="7685" max="7685" width="5.625" style="28" hidden="1"/>
    <col min="7686" max="7686" width="23.375" style="28" hidden="1"/>
    <col min="7687" max="7687" width="4.625" style="28" hidden="1"/>
    <col min="7688" max="7688" width="22.25" style="28" hidden="1"/>
    <col min="7689" max="7689" width="6.625" style="28" hidden="1"/>
    <col min="7690" max="7698" width="6.125" style="28" hidden="1"/>
    <col min="7699" max="7940" width="8.25" style="28" hidden="1"/>
    <col min="7941" max="7941" width="5.625" style="28" hidden="1"/>
    <col min="7942" max="7942" width="23.375" style="28" hidden="1"/>
    <col min="7943" max="7943" width="4.625" style="28" hidden="1"/>
    <col min="7944" max="7944" width="22.25" style="28" hidden="1"/>
    <col min="7945" max="7945" width="6.625" style="28" hidden="1"/>
    <col min="7946" max="7954" width="6.125" style="28" hidden="1"/>
    <col min="7955" max="8196" width="8.25" style="28" hidden="1"/>
    <col min="8197" max="8197" width="5.625" style="28" hidden="1"/>
    <col min="8198" max="8198" width="23.375" style="28" hidden="1"/>
    <col min="8199" max="8199" width="4.625" style="28" hidden="1"/>
    <col min="8200" max="8200" width="22.25" style="28" hidden="1"/>
    <col min="8201" max="8201" width="6.625" style="28" hidden="1"/>
    <col min="8202" max="8210" width="6.125" style="28" hidden="1"/>
    <col min="8211" max="8452" width="8.25" style="28" hidden="1"/>
    <col min="8453" max="8453" width="5.625" style="28" hidden="1"/>
    <col min="8454" max="8454" width="23.375" style="28" hidden="1"/>
    <col min="8455" max="8455" width="4.625" style="28" hidden="1"/>
    <col min="8456" max="8456" width="22.25" style="28" hidden="1"/>
    <col min="8457" max="8457" width="6.625" style="28" hidden="1"/>
    <col min="8458" max="8466" width="6.125" style="28" hidden="1"/>
    <col min="8467" max="8708" width="8.25" style="28" hidden="1"/>
    <col min="8709" max="8709" width="5.625" style="28" hidden="1"/>
    <col min="8710" max="8710" width="23.375" style="28" hidden="1"/>
    <col min="8711" max="8711" width="4.625" style="28" hidden="1"/>
    <col min="8712" max="8712" width="22.25" style="28" hidden="1"/>
    <col min="8713" max="8713" width="6.625" style="28" hidden="1"/>
    <col min="8714" max="8722" width="6.125" style="28" hidden="1"/>
    <col min="8723" max="8964" width="8.25" style="28" hidden="1"/>
    <col min="8965" max="8965" width="5.625" style="28" hidden="1"/>
    <col min="8966" max="8966" width="23.375" style="28" hidden="1"/>
    <col min="8967" max="8967" width="4.625" style="28" hidden="1"/>
    <col min="8968" max="8968" width="22.25" style="28" hidden="1"/>
    <col min="8969" max="8969" width="6.625" style="28" hidden="1"/>
    <col min="8970" max="8978" width="6.125" style="28" hidden="1"/>
    <col min="8979" max="9220" width="8.25" style="28" hidden="1"/>
    <col min="9221" max="9221" width="5.625" style="28" hidden="1"/>
    <col min="9222" max="9222" width="23.375" style="28" hidden="1"/>
    <col min="9223" max="9223" width="4.625" style="28" hidden="1"/>
    <col min="9224" max="9224" width="22.25" style="28" hidden="1"/>
    <col min="9225" max="9225" width="6.625" style="28" hidden="1"/>
    <col min="9226" max="9234" width="6.125" style="28" hidden="1"/>
    <col min="9235" max="9476" width="8.25" style="28" hidden="1"/>
    <col min="9477" max="9477" width="5.625" style="28" hidden="1"/>
    <col min="9478" max="9478" width="23.375" style="28" hidden="1"/>
    <col min="9479" max="9479" width="4.625" style="28" hidden="1"/>
    <col min="9480" max="9480" width="22.25" style="28" hidden="1"/>
    <col min="9481" max="9481" width="6.625" style="28" hidden="1"/>
    <col min="9482" max="9490" width="6.125" style="28" hidden="1"/>
    <col min="9491" max="9732" width="8.25" style="28" hidden="1"/>
    <col min="9733" max="9733" width="5.625" style="28" hidden="1"/>
    <col min="9734" max="9734" width="23.375" style="28" hidden="1"/>
    <col min="9735" max="9735" width="4.625" style="28" hidden="1"/>
    <col min="9736" max="9736" width="22.25" style="28" hidden="1"/>
    <col min="9737" max="9737" width="6.625" style="28" hidden="1"/>
    <col min="9738" max="9746" width="6.125" style="28" hidden="1"/>
    <col min="9747" max="9988" width="8.25" style="28" hidden="1"/>
    <col min="9989" max="9989" width="5.625" style="28" hidden="1"/>
    <col min="9990" max="9990" width="23.375" style="28" hidden="1"/>
    <col min="9991" max="9991" width="4.625" style="28" hidden="1"/>
    <col min="9992" max="9992" width="22.25" style="28" hidden="1"/>
    <col min="9993" max="9993" width="6.625" style="28" hidden="1"/>
    <col min="9994" max="10002" width="6.125" style="28" hidden="1"/>
    <col min="10003" max="10244" width="8.25" style="28" hidden="1"/>
    <col min="10245" max="10245" width="5.625" style="28" hidden="1"/>
    <col min="10246" max="10246" width="23.375" style="28" hidden="1"/>
    <col min="10247" max="10247" width="4.625" style="28" hidden="1"/>
    <col min="10248" max="10248" width="22.25" style="28" hidden="1"/>
    <col min="10249" max="10249" width="6.625" style="28" hidden="1"/>
    <col min="10250" max="10258" width="6.125" style="28" hidden="1"/>
    <col min="10259" max="10500" width="8.25" style="28" hidden="1"/>
    <col min="10501" max="10501" width="5.625" style="28" hidden="1"/>
    <col min="10502" max="10502" width="23.375" style="28" hidden="1"/>
    <col min="10503" max="10503" width="4.625" style="28" hidden="1"/>
    <col min="10504" max="10504" width="22.25" style="28" hidden="1"/>
    <col min="10505" max="10505" width="6.625" style="28" hidden="1"/>
    <col min="10506" max="10514" width="6.125" style="28" hidden="1"/>
    <col min="10515" max="10756" width="8.25" style="28" hidden="1"/>
    <col min="10757" max="10757" width="5.625" style="28" hidden="1"/>
    <col min="10758" max="10758" width="23.375" style="28" hidden="1"/>
    <col min="10759" max="10759" width="4.625" style="28" hidden="1"/>
    <col min="10760" max="10760" width="22.25" style="28" hidden="1"/>
    <col min="10761" max="10761" width="6.625" style="28" hidden="1"/>
    <col min="10762" max="10770" width="6.125" style="28" hidden="1"/>
    <col min="10771" max="11012" width="8.25" style="28" hidden="1"/>
    <col min="11013" max="11013" width="5.625" style="28" hidden="1"/>
    <col min="11014" max="11014" width="23.375" style="28" hidden="1"/>
    <col min="11015" max="11015" width="4.625" style="28" hidden="1"/>
    <col min="11016" max="11016" width="22.25" style="28" hidden="1"/>
    <col min="11017" max="11017" width="6.625" style="28" hidden="1"/>
    <col min="11018" max="11026" width="6.125" style="28" hidden="1"/>
    <col min="11027" max="11268" width="8.25" style="28" hidden="1"/>
    <col min="11269" max="11269" width="5.625" style="28" hidden="1"/>
    <col min="11270" max="11270" width="23.375" style="28" hidden="1"/>
    <col min="11271" max="11271" width="4.625" style="28" hidden="1"/>
    <col min="11272" max="11272" width="22.25" style="28" hidden="1"/>
    <col min="11273" max="11273" width="6.625" style="28" hidden="1"/>
    <col min="11274" max="11282" width="6.125" style="28" hidden="1"/>
    <col min="11283" max="11524" width="8.25" style="28" hidden="1"/>
    <col min="11525" max="11525" width="5.625" style="28" hidden="1"/>
    <col min="11526" max="11526" width="23.375" style="28" hidden="1"/>
    <col min="11527" max="11527" width="4.625" style="28" hidden="1"/>
    <col min="11528" max="11528" width="22.25" style="28" hidden="1"/>
    <col min="11529" max="11529" width="6.625" style="28" hidden="1"/>
    <col min="11530" max="11538" width="6.125" style="28" hidden="1"/>
    <col min="11539" max="11780" width="8.25" style="28" hidden="1"/>
    <col min="11781" max="11781" width="5.625" style="28" hidden="1"/>
    <col min="11782" max="11782" width="23.375" style="28" hidden="1"/>
    <col min="11783" max="11783" width="4.625" style="28" hidden="1"/>
    <col min="11784" max="11784" width="22.25" style="28" hidden="1"/>
    <col min="11785" max="11785" width="6.625" style="28" hidden="1"/>
    <col min="11786" max="11794" width="6.125" style="28" hidden="1"/>
    <col min="11795" max="12036" width="8.25" style="28" hidden="1"/>
    <col min="12037" max="12037" width="5.625" style="28" hidden="1"/>
    <col min="12038" max="12038" width="23.375" style="28" hidden="1"/>
    <col min="12039" max="12039" width="4.625" style="28" hidden="1"/>
    <col min="12040" max="12040" width="22.25" style="28" hidden="1"/>
    <col min="12041" max="12041" width="6.625" style="28" hidden="1"/>
    <col min="12042" max="12050" width="6.125" style="28" hidden="1"/>
    <col min="12051" max="12292" width="8.25" style="28" hidden="1"/>
    <col min="12293" max="12293" width="5.625" style="28" hidden="1"/>
    <col min="12294" max="12294" width="23.375" style="28" hidden="1"/>
    <col min="12295" max="12295" width="4.625" style="28" hidden="1"/>
    <col min="12296" max="12296" width="22.25" style="28" hidden="1"/>
    <col min="12297" max="12297" width="6.625" style="28" hidden="1"/>
    <col min="12298" max="12306" width="6.125" style="28" hidden="1"/>
    <col min="12307" max="12548" width="8.25" style="28" hidden="1"/>
    <col min="12549" max="12549" width="5.625" style="28" hidden="1"/>
    <col min="12550" max="12550" width="23.375" style="28" hidden="1"/>
    <col min="12551" max="12551" width="4.625" style="28" hidden="1"/>
    <col min="12552" max="12552" width="22.25" style="28" hidden="1"/>
    <col min="12553" max="12553" width="6.625" style="28" hidden="1"/>
    <col min="12554" max="12562" width="6.125" style="28" hidden="1"/>
    <col min="12563" max="12804" width="8.25" style="28" hidden="1"/>
    <col min="12805" max="12805" width="5.625" style="28" hidden="1"/>
    <col min="12806" max="12806" width="23.375" style="28" hidden="1"/>
    <col min="12807" max="12807" width="4.625" style="28" hidden="1"/>
    <col min="12808" max="12808" width="22.25" style="28" hidden="1"/>
    <col min="12809" max="12809" width="6.625" style="28" hidden="1"/>
    <col min="12810" max="12818" width="6.125" style="28" hidden="1"/>
    <col min="12819" max="13060" width="8.25" style="28" hidden="1"/>
    <col min="13061" max="13061" width="5.625" style="28" hidden="1"/>
    <col min="13062" max="13062" width="23.375" style="28" hidden="1"/>
    <col min="13063" max="13063" width="4.625" style="28" hidden="1"/>
    <col min="13064" max="13064" width="22.25" style="28" hidden="1"/>
    <col min="13065" max="13065" width="6.625" style="28" hidden="1"/>
    <col min="13066" max="13074" width="6.125" style="28" hidden="1"/>
    <col min="13075" max="13316" width="8.25" style="28" hidden="1"/>
    <col min="13317" max="13317" width="5.625" style="28" hidden="1"/>
    <col min="13318" max="13318" width="23.375" style="28" hidden="1"/>
    <col min="13319" max="13319" width="4.625" style="28" hidden="1"/>
    <col min="13320" max="13320" width="22.25" style="28" hidden="1"/>
    <col min="13321" max="13321" width="6.625" style="28" hidden="1"/>
    <col min="13322" max="13330" width="6.125" style="28" hidden="1"/>
    <col min="13331" max="13572" width="8.25" style="28" hidden="1"/>
    <col min="13573" max="13573" width="5.625" style="28" hidden="1"/>
    <col min="13574" max="13574" width="23.375" style="28" hidden="1"/>
    <col min="13575" max="13575" width="4.625" style="28" hidden="1"/>
    <col min="13576" max="13576" width="22.25" style="28" hidden="1"/>
    <col min="13577" max="13577" width="6.625" style="28" hidden="1"/>
    <col min="13578" max="13586" width="6.125" style="28" hidden="1"/>
    <col min="13587" max="13828" width="8.25" style="28" hidden="1"/>
    <col min="13829" max="13829" width="5.625" style="28" hidden="1"/>
    <col min="13830" max="13830" width="23.375" style="28" hidden="1"/>
    <col min="13831" max="13831" width="4.625" style="28" hidden="1"/>
    <col min="13832" max="13832" width="22.25" style="28" hidden="1"/>
    <col min="13833" max="13833" width="6.625" style="28" hidden="1"/>
    <col min="13834" max="13842" width="6.125" style="28" hidden="1"/>
    <col min="13843" max="14084" width="8.25" style="28" hidden="1"/>
    <col min="14085" max="14085" width="5.625" style="28" hidden="1"/>
    <col min="14086" max="14086" width="23.375" style="28" hidden="1"/>
    <col min="14087" max="14087" width="4.625" style="28" hidden="1"/>
    <col min="14088" max="14088" width="22.25" style="28" hidden="1"/>
    <col min="14089" max="14089" width="6.625" style="28" hidden="1"/>
    <col min="14090" max="14098" width="6.125" style="28" hidden="1"/>
    <col min="14099" max="14340" width="8.25" style="28" hidden="1"/>
    <col min="14341" max="14341" width="5.625" style="28" hidden="1"/>
    <col min="14342" max="14342" width="23.375" style="28" hidden="1"/>
    <col min="14343" max="14343" width="4.625" style="28" hidden="1"/>
    <col min="14344" max="14344" width="22.25" style="28" hidden="1"/>
    <col min="14345" max="14345" width="6.625" style="28" hidden="1"/>
    <col min="14346" max="14354" width="6.125" style="28" hidden="1"/>
    <col min="14355" max="14596" width="8.25" style="28" hidden="1"/>
    <col min="14597" max="14597" width="5.625" style="28" hidden="1"/>
    <col min="14598" max="14598" width="23.375" style="28" hidden="1"/>
    <col min="14599" max="14599" width="4.625" style="28" hidden="1"/>
    <col min="14600" max="14600" width="22.25" style="28" hidden="1"/>
    <col min="14601" max="14601" width="6.625" style="28" hidden="1"/>
    <col min="14602" max="14610" width="6.125" style="28" hidden="1"/>
    <col min="14611" max="14852" width="8.25" style="28" hidden="1"/>
    <col min="14853" max="14853" width="5.625" style="28" hidden="1"/>
    <col min="14854" max="14854" width="23.375" style="28" hidden="1"/>
    <col min="14855" max="14855" width="4.625" style="28" hidden="1"/>
    <col min="14856" max="14856" width="22.25" style="28" hidden="1"/>
    <col min="14857" max="14857" width="6.625" style="28" hidden="1"/>
    <col min="14858" max="14866" width="6.125" style="28" hidden="1"/>
    <col min="14867" max="15108" width="8.25" style="28" hidden="1"/>
    <col min="15109" max="15109" width="5.625" style="28" hidden="1"/>
    <col min="15110" max="15110" width="23.375" style="28" hidden="1"/>
    <col min="15111" max="15111" width="4.625" style="28" hidden="1"/>
    <col min="15112" max="15112" width="22.25" style="28" hidden="1"/>
    <col min="15113" max="15113" width="6.625" style="28" hidden="1"/>
    <col min="15114" max="15122" width="6.125" style="28" hidden="1"/>
    <col min="15123" max="15364" width="8.25" style="28" hidden="1"/>
    <col min="15365" max="15365" width="5.625" style="28" hidden="1"/>
    <col min="15366" max="15366" width="23.375" style="28" hidden="1"/>
    <col min="15367" max="15367" width="4.625" style="28" hidden="1"/>
    <col min="15368" max="15368" width="22.25" style="28" hidden="1"/>
    <col min="15369" max="15369" width="6.625" style="28" hidden="1"/>
    <col min="15370" max="15378" width="6.125" style="28" hidden="1"/>
    <col min="15379" max="15620" width="8.25" style="28" hidden="1"/>
    <col min="15621" max="15621" width="5.625" style="28" hidden="1"/>
    <col min="15622" max="15622" width="23.375" style="28" hidden="1"/>
    <col min="15623" max="15623" width="4.625" style="28" hidden="1"/>
    <col min="15624" max="15624" width="22.25" style="28" hidden="1"/>
    <col min="15625" max="15625" width="6.625" style="28" hidden="1"/>
    <col min="15626" max="15634" width="6.125" style="28" hidden="1"/>
    <col min="15635" max="15876" width="8.25" style="28" hidden="1"/>
    <col min="15877" max="15877" width="5.625" style="28" hidden="1"/>
    <col min="15878" max="15878" width="23.375" style="28" hidden="1"/>
    <col min="15879" max="15879" width="4.625" style="28" hidden="1"/>
    <col min="15880" max="15880" width="22.25" style="28" hidden="1"/>
    <col min="15881" max="15881" width="6.625" style="28" hidden="1"/>
    <col min="15882" max="15890" width="6.125" style="28" hidden="1"/>
    <col min="15891" max="16132" width="8.25" style="28" hidden="1"/>
    <col min="16133" max="16133" width="5.625" style="28" hidden="1"/>
    <col min="16134" max="16134" width="23.375" style="28" hidden="1"/>
    <col min="16135" max="16135" width="4.625" style="28" hidden="1"/>
    <col min="16136" max="16136" width="22.25" style="28" hidden="1"/>
    <col min="16137" max="16137" width="6.625" style="28" hidden="1"/>
    <col min="16138" max="16146" width="6.125" style="28" hidden="1"/>
    <col min="16147" max="16384" width="8.25" style="28" hidden="1"/>
  </cols>
  <sheetData>
    <row r="1" spans="1:31" s="1" customFormat="1" ht="31.15" customHeight="1" x14ac:dyDescent="0.4">
      <c r="A1" s="481" t="s">
        <v>192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1" ht="9" customHeight="1" thickBot="1" x14ac:dyDescent="0.45">
      <c r="A2" s="25"/>
      <c r="B2" s="25"/>
      <c r="C2" s="25"/>
      <c r="D2" s="25"/>
      <c r="E2" s="25"/>
      <c r="F2" s="26"/>
      <c r="G2" s="26"/>
      <c r="H2" s="27"/>
    </row>
    <row r="3" spans="1:31" ht="24.75" customHeight="1" x14ac:dyDescent="0.4">
      <c r="A3" s="477"/>
      <c r="B3" s="83"/>
      <c r="C3" s="83"/>
      <c r="D3" s="83"/>
      <c r="E3" s="83"/>
      <c r="F3" s="457" t="s">
        <v>191</v>
      </c>
      <c r="G3" s="477" t="s">
        <v>181</v>
      </c>
      <c r="H3" s="457" t="s">
        <v>193</v>
      </c>
      <c r="I3" s="479" t="s">
        <v>182</v>
      </c>
      <c r="J3" s="482" t="s">
        <v>449</v>
      </c>
      <c r="K3" s="483"/>
      <c r="L3" s="484"/>
      <c r="M3" s="482" t="s">
        <v>450</v>
      </c>
      <c r="N3" s="483"/>
      <c r="O3" s="484"/>
      <c r="P3" s="485" t="s">
        <v>451</v>
      </c>
      <c r="Q3" s="483"/>
      <c r="R3" s="484"/>
      <c r="AE3" s="28">
        <f>COUNTIF(宿泊名簿!J6:J35,"○")*宿泊名簿!J5+COUNTIF(宿泊名簿!K6:K35,"○")*宿泊名簿!K5+COUNTIF(宿泊名簿!L6:L35,"○")</f>
        <v>0</v>
      </c>
    </row>
    <row r="4" spans="1:31" ht="24.75" customHeight="1" x14ac:dyDescent="0.4">
      <c r="A4" s="478"/>
      <c r="B4" s="84"/>
      <c r="C4" s="84" t="s">
        <v>299</v>
      </c>
      <c r="D4" s="84" t="s">
        <v>298</v>
      </c>
      <c r="E4" s="84" t="s">
        <v>297</v>
      </c>
      <c r="F4" s="478"/>
      <c r="G4" s="478"/>
      <c r="H4" s="478"/>
      <c r="I4" s="480"/>
      <c r="J4" s="29" t="s">
        <v>186</v>
      </c>
      <c r="K4" s="30" t="s">
        <v>187</v>
      </c>
      <c r="L4" s="31" t="s">
        <v>188</v>
      </c>
      <c r="M4" s="29" t="s">
        <v>186</v>
      </c>
      <c r="N4" s="30" t="s">
        <v>187</v>
      </c>
      <c r="O4" s="31" t="s">
        <v>188</v>
      </c>
      <c r="P4" s="32" t="s">
        <v>186</v>
      </c>
      <c r="Q4" s="30" t="s">
        <v>187</v>
      </c>
      <c r="R4" s="31" t="s">
        <v>188</v>
      </c>
    </row>
    <row r="5" spans="1:31" ht="13.5" customHeight="1" thickBot="1" x14ac:dyDescent="0.45">
      <c r="A5" s="43"/>
      <c r="B5" s="84"/>
      <c r="C5" s="84"/>
      <c r="D5" s="84"/>
      <c r="E5" s="84"/>
      <c r="F5" s="43"/>
      <c r="G5" s="43"/>
      <c r="H5" s="43"/>
      <c r="I5" s="44"/>
      <c r="J5" s="54">
        <f>初期設定!$AF$16</f>
        <v>5500</v>
      </c>
      <c r="K5" s="55">
        <f>初期設定!$P$16</f>
        <v>6500</v>
      </c>
      <c r="L5" s="56">
        <f>初期設定!$P$19</f>
        <v>5000</v>
      </c>
      <c r="M5" s="54">
        <f>初期設定!$AF$16</f>
        <v>5500</v>
      </c>
      <c r="N5" s="55">
        <f>初期設定!$P$16</f>
        <v>6500</v>
      </c>
      <c r="O5" s="56">
        <f>初期設定!$P$19</f>
        <v>5000</v>
      </c>
      <c r="P5" s="54">
        <f>初期設定!$AF$16</f>
        <v>5500</v>
      </c>
      <c r="Q5" s="55">
        <f>初期設定!$P$16</f>
        <v>6500</v>
      </c>
      <c r="R5" s="56">
        <f>初期設定!$P$19</f>
        <v>5000</v>
      </c>
    </row>
    <row r="6" spans="1:31" ht="17.100000000000001" customHeight="1" x14ac:dyDescent="0.4">
      <c r="A6" s="33">
        <v>1</v>
      </c>
      <c r="B6" s="86" t="str">
        <f>IF(F6="","",A6)</f>
        <v/>
      </c>
      <c r="C6" s="86" t="str">
        <f t="shared" ref="C6:C35" si="0">IF(D6="","",VLOOKUP(D6,県番号,2,FALSE))</f>
        <v/>
      </c>
      <c r="D6" s="86" t="str">
        <f>IF(F6="","",学校設定!$H$5)</f>
        <v/>
      </c>
      <c r="E6" s="86" t="str">
        <f>IF(F6="","",学校設定!$H$9)</f>
        <v/>
      </c>
      <c r="F6" s="203"/>
      <c r="G6" s="203"/>
      <c r="H6" s="203"/>
      <c r="I6" s="203"/>
      <c r="J6" s="204"/>
      <c r="K6" s="205"/>
      <c r="L6" s="206"/>
      <c r="M6" s="204"/>
      <c r="N6" s="205"/>
      <c r="O6" s="206"/>
      <c r="P6" s="204"/>
      <c r="Q6" s="205"/>
      <c r="R6" s="206"/>
    </row>
    <row r="7" spans="1:31" ht="17.100000000000001" customHeight="1" x14ac:dyDescent="0.4">
      <c r="A7" s="34">
        <v>2</v>
      </c>
      <c r="B7" s="87" t="str">
        <f t="shared" ref="B7:B35" si="1">IF(F7="","",A7)</f>
        <v/>
      </c>
      <c r="C7" s="87" t="str">
        <f t="shared" si="0"/>
        <v/>
      </c>
      <c r="D7" s="87" t="str">
        <f>IF(F7="","",学校設定!$H$5)</f>
        <v/>
      </c>
      <c r="E7" s="87" t="str">
        <f>IF(F7="","",学校設定!$H$9)</f>
        <v/>
      </c>
      <c r="F7" s="207"/>
      <c r="G7" s="207"/>
      <c r="H7" s="207"/>
      <c r="I7" s="207"/>
      <c r="J7" s="208"/>
      <c r="K7" s="209"/>
      <c r="L7" s="210"/>
      <c r="M7" s="208"/>
      <c r="N7" s="209"/>
      <c r="O7" s="210"/>
      <c r="P7" s="208"/>
      <c r="Q7" s="209"/>
      <c r="R7" s="210"/>
    </row>
    <row r="8" spans="1:31" ht="17.100000000000001" customHeight="1" x14ac:dyDescent="0.4">
      <c r="A8" s="34">
        <v>3</v>
      </c>
      <c r="B8" s="87" t="str">
        <f t="shared" si="1"/>
        <v/>
      </c>
      <c r="C8" s="87" t="str">
        <f t="shared" si="0"/>
        <v/>
      </c>
      <c r="D8" s="87" t="str">
        <f>IF(F8="","",学校設定!$H$5)</f>
        <v/>
      </c>
      <c r="E8" s="87" t="str">
        <f>IF(F8="","",学校設定!$H$9)</f>
        <v/>
      </c>
      <c r="F8" s="207"/>
      <c r="G8" s="207"/>
      <c r="H8" s="207"/>
      <c r="I8" s="207"/>
      <c r="J8" s="208"/>
      <c r="K8" s="209"/>
      <c r="L8" s="210"/>
      <c r="M8" s="208"/>
      <c r="N8" s="209"/>
      <c r="O8" s="210"/>
      <c r="P8" s="208"/>
      <c r="Q8" s="209"/>
      <c r="R8" s="210"/>
    </row>
    <row r="9" spans="1:31" ht="17.100000000000001" customHeight="1" x14ac:dyDescent="0.4">
      <c r="A9" s="34">
        <v>4</v>
      </c>
      <c r="B9" s="87" t="str">
        <f t="shared" si="1"/>
        <v/>
      </c>
      <c r="C9" s="87" t="str">
        <f t="shared" si="0"/>
        <v/>
      </c>
      <c r="D9" s="87" t="str">
        <f>IF(F9="","",学校設定!$H$5)</f>
        <v/>
      </c>
      <c r="E9" s="87" t="str">
        <f>IF(F9="","",学校設定!$H$9)</f>
        <v/>
      </c>
      <c r="F9" s="207"/>
      <c r="G9" s="207"/>
      <c r="H9" s="207"/>
      <c r="I9" s="207"/>
      <c r="J9" s="208"/>
      <c r="K9" s="209"/>
      <c r="L9" s="210"/>
      <c r="M9" s="208"/>
      <c r="N9" s="209"/>
      <c r="O9" s="210"/>
      <c r="P9" s="208"/>
      <c r="Q9" s="209"/>
      <c r="R9" s="210"/>
    </row>
    <row r="10" spans="1:31" ht="17.100000000000001" customHeight="1" thickBot="1" x14ac:dyDescent="0.45">
      <c r="A10" s="35">
        <v>5</v>
      </c>
      <c r="B10" s="88" t="str">
        <f t="shared" si="1"/>
        <v/>
      </c>
      <c r="C10" s="88" t="str">
        <f t="shared" si="0"/>
        <v/>
      </c>
      <c r="D10" s="88" t="str">
        <f>IF(F10="","",学校設定!$H$5)</f>
        <v/>
      </c>
      <c r="E10" s="88" t="str">
        <f>IF(F10="","",学校設定!$H$9)</f>
        <v/>
      </c>
      <c r="F10" s="211"/>
      <c r="G10" s="211"/>
      <c r="H10" s="211"/>
      <c r="I10" s="211"/>
      <c r="J10" s="212"/>
      <c r="K10" s="213"/>
      <c r="L10" s="214"/>
      <c r="M10" s="212"/>
      <c r="N10" s="213"/>
      <c r="O10" s="214"/>
      <c r="P10" s="212"/>
      <c r="Q10" s="213"/>
      <c r="R10" s="214"/>
    </row>
    <row r="11" spans="1:31" ht="17.100000000000001" customHeight="1" x14ac:dyDescent="0.4">
      <c r="A11" s="33">
        <v>6</v>
      </c>
      <c r="B11" s="86" t="str">
        <f t="shared" si="1"/>
        <v/>
      </c>
      <c r="C11" s="86" t="str">
        <f t="shared" si="0"/>
        <v/>
      </c>
      <c r="D11" s="86" t="str">
        <f>IF(F11="","",学校設定!$H$5)</f>
        <v/>
      </c>
      <c r="E11" s="86" t="str">
        <f>IF(F11="","",学校設定!$H$9)</f>
        <v/>
      </c>
      <c r="F11" s="203"/>
      <c r="G11" s="203"/>
      <c r="H11" s="203"/>
      <c r="I11" s="203"/>
      <c r="J11" s="204"/>
      <c r="K11" s="205"/>
      <c r="L11" s="206"/>
      <c r="M11" s="204"/>
      <c r="N11" s="205"/>
      <c r="O11" s="206"/>
      <c r="P11" s="204"/>
      <c r="Q11" s="205"/>
      <c r="R11" s="206"/>
    </row>
    <row r="12" spans="1:31" ht="17.100000000000001" customHeight="1" x14ac:dyDescent="0.4">
      <c r="A12" s="34">
        <v>7</v>
      </c>
      <c r="B12" s="87" t="str">
        <f t="shared" si="1"/>
        <v/>
      </c>
      <c r="C12" s="87" t="str">
        <f t="shared" si="0"/>
        <v/>
      </c>
      <c r="D12" s="87" t="str">
        <f>IF(F12="","",学校設定!$H$5)</f>
        <v/>
      </c>
      <c r="E12" s="87" t="str">
        <f>IF(F12="","",学校設定!$H$9)</f>
        <v/>
      </c>
      <c r="F12" s="207"/>
      <c r="G12" s="207"/>
      <c r="H12" s="207"/>
      <c r="I12" s="207"/>
      <c r="J12" s="208"/>
      <c r="K12" s="209"/>
      <c r="L12" s="210"/>
      <c r="M12" s="208"/>
      <c r="N12" s="209"/>
      <c r="O12" s="210"/>
      <c r="P12" s="208"/>
      <c r="Q12" s="209"/>
      <c r="R12" s="210"/>
    </row>
    <row r="13" spans="1:31" ht="17.100000000000001" customHeight="1" x14ac:dyDescent="0.4">
      <c r="A13" s="34">
        <v>8</v>
      </c>
      <c r="B13" s="87" t="str">
        <f t="shared" si="1"/>
        <v/>
      </c>
      <c r="C13" s="87" t="str">
        <f t="shared" si="0"/>
        <v/>
      </c>
      <c r="D13" s="87" t="str">
        <f>IF(F13="","",学校設定!$H$5)</f>
        <v/>
      </c>
      <c r="E13" s="87" t="str">
        <f>IF(F13="","",学校設定!$H$9)</f>
        <v/>
      </c>
      <c r="F13" s="207"/>
      <c r="G13" s="207"/>
      <c r="H13" s="207"/>
      <c r="I13" s="207"/>
      <c r="J13" s="208"/>
      <c r="K13" s="209"/>
      <c r="L13" s="210"/>
      <c r="M13" s="208"/>
      <c r="N13" s="209"/>
      <c r="O13" s="210"/>
      <c r="P13" s="208"/>
      <c r="Q13" s="209"/>
      <c r="R13" s="210"/>
    </row>
    <row r="14" spans="1:31" ht="17.100000000000001" customHeight="1" x14ac:dyDescent="0.4">
      <c r="A14" s="34">
        <v>9</v>
      </c>
      <c r="B14" s="87" t="str">
        <f t="shared" si="1"/>
        <v/>
      </c>
      <c r="C14" s="87" t="str">
        <f t="shared" si="0"/>
        <v/>
      </c>
      <c r="D14" s="87" t="str">
        <f>IF(F14="","",学校設定!$H$5)</f>
        <v/>
      </c>
      <c r="E14" s="87" t="str">
        <f>IF(F14="","",学校設定!$H$9)</f>
        <v/>
      </c>
      <c r="F14" s="207"/>
      <c r="G14" s="207"/>
      <c r="H14" s="207"/>
      <c r="I14" s="215"/>
      <c r="J14" s="208"/>
      <c r="K14" s="209"/>
      <c r="L14" s="216"/>
      <c r="M14" s="208"/>
      <c r="N14" s="209"/>
      <c r="O14" s="216"/>
      <c r="P14" s="208"/>
      <c r="Q14" s="209"/>
      <c r="R14" s="216"/>
    </row>
    <row r="15" spans="1:31" ht="17.100000000000001" customHeight="1" thickBot="1" x14ac:dyDescent="0.45">
      <c r="A15" s="35">
        <v>10</v>
      </c>
      <c r="B15" s="88" t="str">
        <f t="shared" si="1"/>
        <v/>
      </c>
      <c r="C15" s="88" t="str">
        <f t="shared" si="0"/>
        <v/>
      </c>
      <c r="D15" s="88" t="str">
        <f>IF(F15="","",学校設定!$H$5)</f>
        <v/>
      </c>
      <c r="E15" s="88" t="str">
        <f>IF(F15="","",学校設定!$H$9)</f>
        <v/>
      </c>
      <c r="F15" s="211"/>
      <c r="G15" s="211"/>
      <c r="H15" s="211"/>
      <c r="I15" s="217"/>
      <c r="J15" s="212"/>
      <c r="K15" s="213"/>
      <c r="L15" s="218"/>
      <c r="M15" s="212"/>
      <c r="N15" s="213"/>
      <c r="O15" s="218"/>
      <c r="P15" s="212"/>
      <c r="Q15" s="213"/>
      <c r="R15" s="218"/>
    </row>
    <row r="16" spans="1:31" ht="17.100000000000001" customHeight="1" x14ac:dyDescent="0.4">
      <c r="A16" s="33">
        <v>11</v>
      </c>
      <c r="B16" s="86" t="str">
        <f t="shared" si="1"/>
        <v/>
      </c>
      <c r="C16" s="86" t="str">
        <f t="shared" si="0"/>
        <v/>
      </c>
      <c r="D16" s="86" t="str">
        <f>IF(F16="","",学校設定!$H$5)</f>
        <v/>
      </c>
      <c r="E16" s="86" t="str">
        <f>IF(F16="","",学校設定!$H$9)</f>
        <v/>
      </c>
      <c r="F16" s="203"/>
      <c r="G16" s="203"/>
      <c r="H16" s="203"/>
      <c r="I16" s="203"/>
      <c r="J16" s="204"/>
      <c r="K16" s="205"/>
      <c r="L16" s="206"/>
      <c r="M16" s="204"/>
      <c r="N16" s="205"/>
      <c r="O16" s="206"/>
      <c r="P16" s="219"/>
      <c r="Q16" s="205"/>
      <c r="R16" s="206"/>
    </row>
    <row r="17" spans="1:18" ht="17.100000000000001" customHeight="1" x14ac:dyDescent="0.4">
      <c r="A17" s="34">
        <v>12</v>
      </c>
      <c r="B17" s="87" t="str">
        <f t="shared" si="1"/>
        <v/>
      </c>
      <c r="C17" s="87" t="str">
        <f t="shared" si="0"/>
        <v/>
      </c>
      <c r="D17" s="87" t="str">
        <f>IF(F17="","",学校設定!$H$5)</f>
        <v/>
      </c>
      <c r="E17" s="87" t="str">
        <f>IF(F17="","",学校設定!$H$9)</f>
        <v/>
      </c>
      <c r="F17" s="207"/>
      <c r="G17" s="207"/>
      <c r="H17" s="207"/>
      <c r="I17" s="215"/>
      <c r="J17" s="208"/>
      <c r="K17" s="209"/>
      <c r="L17" s="216"/>
      <c r="M17" s="208"/>
      <c r="N17" s="209"/>
      <c r="O17" s="216"/>
      <c r="P17" s="220"/>
      <c r="Q17" s="209"/>
      <c r="R17" s="216"/>
    </row>
    <row r="18" spans="1:18" ht="17.100000000000001" customHeight="1" x14ac:dyDescent="0.4">
      <c r="A18" s="34">
        <v>13</v>
      </c>
      <c r="B18" s="87" t="str">
        <f t="shared" si="1"/>
        <v/>
      </c>
      <c r="C18" s="87" t="str">
        <f t="shared" si="0"/>
        <v/>
      </c>
      <c r="D18" s="87" t="str">
        <f>IF(F18="","",学校設定!$H$5)</f>
        <v/>
      </c>
      <c r="E18" s="87" t="str">
        <f>IF(F18="","",学校設定!$H$9)</f>
        <v/>
      </c>
      <c r="F18" s="207"/>
      <c r="G18" s="207"/>
      <c r="H18" s="207"/>
      <c r="I18" s="215"/>
      <c r="J18" s="208"/>
      <c r="K18" s="209"/>
      <c r="L18" s="216"/>
      <c r="M18" s="208"/>
      <c r="N18" s="209"/>
      <c r="O18" s="216"/>
      <c r="P18" s="220"/>
      <c r="Q18" s="209"/>
      <c r="R18" s="216"/>
    </row>
    <row r="19" spans="1:18" ht="17.100000000000001" customHeight="1" x14ac:dyDescent="0.4">
      <c r="A19" s="34">
        <v>14</v>
      </c>
      <c r="B19" s="87" t="str">
        <f t="shared" si="1"/>
        <v/>
      </c>
      <c r="C19" s="87" t="str">
        <f t="shared" si="0"/>
        <v/>
      </c>
      <c r="D19" s="87" t="str">
        <f>IF(F19="","",学校設定!$H$5)</f>
        <v/>
      </c>
      <c r="E19" s="87" t="str">
        <f>IF(F19="","",学校設定!$H$9)</f>
        <v/>
      </c>
      <c r="F19" s="207"/>
      <c r="G19" s="207"/>
      <c r="H19" s="207"/>
      <c r="I19" s="215"/>
      <c r="J19" s="208"/>
      <c r="K19" s="209"/>
      <c r="L19" s="216"/>
      <c r="M19" s="208"/>
      <c r="N19" s="209"/>
      <c r="O19" s="216"/>
      <c r="P19" s="220"/>
      <c r="Q19" s="209"/>
      <c r="R19" s="216"/>
    </row>
    <row r="20" spans="1:18" ht="17.100000000000001" customHeight="1" thickBot="1" x14ac:dyDescent="0.45">
      <c r="A20" s="35">
        <v>15</v>
      </c>
      <c r="B20" s="88" t="str">
        <f t="shared" si="1"/>
        <v/>
      </c>
      <c r="C20" s="88" t="str">
        <f t="shared" si="0"/>
        <v/>
      </c>
      <c r="D20" s="88" t="str">
        <f>IF(F20="","",学校設定!$H$5)</f>
        <v/>
      </c>
      <c r="E20" s="88" t="str">
        <f>IF(F20="","",学校設定!$H$9)</f>
        <v/>
      </c>
      <c r="F20" s="211"/>
      <c r="G20" s="211"/>
      <c r="H20" s="211"/>
      <c r="I20" s="217"/>
      <c r="J20" s="212"/>
      <c r="K20" s="213"/>
      <c r="L20" s="218"/>
      <c r="M20" s="212"/>
      <c r="N20" s="213"/>
      <c r="O20" s="218"/>
      <c r="P20" s="221"/>
      <c r="Q20" s="213"/>
      <c r="R20" s="218"/>
    </row>
    <row r="21" spans="1:18" ht="17.100000000000001" customHeight="1" x14ac:dyDescent="0.4">
      <c r="A21" s="33">
        <v>16</v>
      </c>
      <c r="B21" s="86" t="str">
        <f t="shared" si="1"/>
        <v/>
      </c>
      <c r="C21" s="86" t="str">
        <f t="shared" si="0"/>
        <v/>
      </c>
      <c r="D21" s="86" t="str">
        <f>IF(F21="","",学校設定!$H$5)</f>
        <v/>
      </c>
      <c r="E21" s="86" t="str">
        <f>IF(F21="","",学校設定!$H$9)</f>
        <v/>
      </c>
      <c r="F21" s="203"/>
      <c r="G21" s="203"/>
      <c r="H21" s="203"/>
      <c r="I21" s="203"/>
      <c r="J21" s="204"/>
      <c r="K21" s="205"/>
      <c r="L21" s="206"/>
      <c r="M21" s="204"/>
      <c r="N21" s="205"/>
      <c r="O21" s="206"/>
      <c r="P21" s="219"/>
      <c r="Q21" s="205"/>
      <c r="R21" s="206"/>
    </row>
    <row r="22" spans="1:18" ht="17.100000000000001" customHeight="1" x14ac:dyDescent="0.4">
      <c r="A22" s="34">
        <v>17</v>
      </c>
      <c r="B22" s="87" t="str">
        <f t="shared" si="1"/>
        <v/>
      </c>
      <c r="C22" s="87" t="str">
        <f t="shared" si="0"/>
        <v/>
      </c>
      <c r="D22" s="87" t="str">
        <f>IF(F22="","",学校設定!$H$5)</f>
        <v/>
      </c>
      <c r="E22" s="87" t="str">
        <f>IF(F22="","",学校設定!$H$9)</f>
        <v/>
      </c>
      <c r="F22" s="207"/>
      <c r="G22" s="207"/>
      <c r="H22" s="207"/>
      <c r="I22" s="215"/>
      <c r="J22" s="208"/>
      <c r="K22" s="209"/>
      <c r="L22" s="216"/>
      <c r="M22" s="208"/>
      <c r="N22" s="209"/>
      <c r="O22" s="216"/>
      <c r="P22" s="220"/>
      <c r="Q22" s="209"/>
      <c r="R22" s="216"/>
    </row>
    <row r="23" spans="1:18" ht="17.100000000000001" customHeight="1" x14ac:dyDescent="0.4">
      <c r="A23" s="34">
        <v>18</v>
      </c>
      <c r="B23" s="87" t="str">
        <f t="shared" si="1"/>
        <v/>
      </c>
      <c r="C23" s="87" t="str">
        <f t="shared" si="0"/>
        <v/>
      </c>
      <c r="D23" s="87" t="str">
        <f>IF(F23="","",学校設定!$H$5)</f>
        <v/>
      </c>
      <c r="E23" s="87" t="str">
        <f>IF(F23="","",学校設定!$H$9)</f>
        <v/>
      </c>
      <c r="F23" s="207"/>
      <c r="G23" s="207"/>
      <c r="H23" s="207"/>
      <c r="I23" s="215"/>
      <c r="J23" s="208"/>
      <c r="K23" s="209"/>
      <c r="L23" s="216"/>
      <c r="M23" s="208"/>
      <c r="N23" s="209"/>
      <c r="O23" s="216"/>
      <c r="P23" s="220"/>
      <c r="Q23" s="209"/>
      <c r="R23" s="216"/>
    </row>
    <row r="24" spans="1:18" ht="17.100000000000001" customHeight="1" x14ac:dyDescent="0.4">
      <c r="A24" s="34">
        <v>19</v>
      </c>
      <c r="B24" s="87" t="str">
        <f t="shared" si="1"/>
        <v/>
      </c>
      <c r="C24" s="87" t="str">
        <f t="shared" si="0"/>
        <v/>
      </c>
      <c r="D24" s="87" t="str">
        <f>IF(F24="","",学校設定!$H$5)</f>
        <v/>
      </c>
      <c r="E24" s="87" t="str">
        <f>IF(F24="","",学校設定!$H$9)</f>
        <v/>
      </c>
      <c r="F24" s="207"/>
      <c r="G24" s="207"/>
      <c r="H24" s="207"/>
      <c r="I24" s="215"/>
      <c r="J24" s="208"/>
      <c r="K24" s="209"/>
      <c r="L24" s="216"/>
      <c r="M24" s="208"/>
      <c r="N24" s="209"/>
      <c r="O24" s="216"/>
      <c r="P24" s="220"/>
      <c r="Q24" s="209"/>
      <c r="R24" s="216"/>
    </row>
    <row r="25" spans="1:18" ht="17.100000000000001" customHeight="1" thickBot="1" x14ac:dyDescent="0.45">
      <c r="A25" s="35">
        <v>20</v>
      </c>
      <c r="B25" s="88" t="str">
        <f t="shared" si="1"/>
        <v/>
      </c>
      <c r="C25" s="88" t="str">
        <f t="shared" si="0"/>
        <v/>
      </c>
      <c r="D25" s="88" t="str">
        <f>IF(F25="","",学校設定!$H$5)</f>
        <v/>
      </c>
      <c r="E25" s="88" t="str">
        <f>IF(F25="","",学校設定!$H$9)</f>
        <v/>
      </c>
      <c r="F25" s="211"/>
      <c r="G25" s="211"/>
      <c r="H25" s="211"/>
      <c r="I25" s="217"/>
      <c r="J25" s="212"/>
      <c r="K25" s="213"/>
      <c r="L25" s="218"/>
      <c r="M25" s="212"/>
      <c r="N25" s="213"/>
      <c r="O25" s="218"/>
      <c r="P25" s="221"/>
      <c r="Q25" s="213"/>
      <c r="R25" s="218"/>
    </row>
    <row r="26" spans="1:18" ht="17.100000000000001" customHeight="1" x14ac:dyDescent="0.4">
      <c r="A26" s="33">
        <v>21</v>
      </c>
      <c r="B26" s="86" t="str">
        <f t="shared" si="1"/>
        <v/>
      </c>
      <c r="C26" s="86" t="str">
        <f t="shared" si="0"/>
        <v/>
      </c>
      <c r="D26" s="86" t="str">
        <f>IF(F26="","",学校設定!$H$5)</f>
        <v/>
      </c>
      <c r="E26" s="86" t="str">
        <f>IF(F26="","",学校設定!$H$9)</f>
        <v/>
      </c>
      <c r="F26" s="203"/>
      <c r="G26" s="203"/>
      <c r="H26" s="203"/>
      <c r="I26" s="203"/>
      <c r="J26" s="204"/>
      <c r="K26" s="205"/>
      <c r="L26" s="206"/>
      <c r="M26" s="204"/>
      <c r="N26" s="205"/>
      <c r="O26" s="206"/>
      <c r="P26" s="219"/>
      <c r="Q26" s="205"/>
      <c r="R26" s="206"/>
    </row>
    <row r="27" spans="1:18" ht="17.100000000000001" customHeight="1" x14ac:dyDescent="0.4">
      <c r="A27" s="34">
        <v>22</v>
      </c>
      <c r="B27" s="87" t="str">
        <f t="shared" si="1"/>
        <v/>
      </c>
      <c r="C27" s="87" t="str">
        <f t="shared" si="0"/>
        <v/>
      </c>
      <c r="D27" s="87" t="str">
        <f>IF(F27="","",学校設定!$H$5)</f>
        <v/>
      </c>
      <c r="E27" s="87" t="str">
        <f>IF(F27="","",学校設定!$H$9)</f>
        <v/>
      </c>
      <c r="F27" s="207"/>
      <c r="G27" s="207"/>
      <c r="H27" s="207"/>
      <c r="I27" s="215"/>
      <c r="J27" s="208"/>
      <c r="K27" s="209"/>
      <c r="L27" s="216"/>
      <c r="M27" s="208"/>
      <c r="N27" s="209"/>
      <c r="O27" s="216"/>
      <c r="P27" s="220"/>
      <c r="Q27" s="209"/>
      <c r="R27" s="216"/>
    </row>
    <row r="28" spans="1:18" ht="17.100000000000001" customHeight="1" x14ac:dyDescent="0.4">
      <c r="A28" s="34">
        <v>23</v>
      </c>
      <c r="B28" s="87" t="str">
        <f t="shared" si="1"/>
        <v/>
      </c>
      <c r="C28" s="87" t="str">
        <f t="shared" si="0"/>
        <v/>
      </c>
      <c r="D28" s="87" t="str">
        <f>IF(F28="","",学校設定!$H$5)</f>
        <v/>
      </c>
      <c r="E28" s="87" t="str">
        <f>IF(F28="","",学校設定!$H$9)</f>
        <v/>
      </c>
      <c r="F28" s="207"/>
      <c r="G28" s="207"/>
      <c r="H28" s="207"/>
      <c r="I28" s="215"/>
      <c r="J28" s="208"/>
      <c r="K28" s="209"/>
      <c r="L28" s="216"/>
      <c r="M28" s="208"/>
      <c r="N28" s="209"/>
      <c r="O28" s="216"/>
      <c r="P28" s="220"/>
      <c r="Q28" s="209"/>
      <c r="R28" s="216"/>
    </row>
    <row r="29" spans="1:18" ht="17.100000000000001" customHeight="1" x14ac:dyDescent="0.4">
      <c r="A29" s="34">
        <v>24</v>
      </c>
      <c r="B29" s="87" t="str">
        <f t="shared" si="1"/>
        <v/>
      </c>
      <c r="C29" s="87" t="str">
        <f t="shared" si="0"/>
        <v/>
      </c>
      <c r="D29" s="87" t="str">
        <f>IF(F29="","",学校設定!$H$5)</f>
        <v/>
      </c>
      <c r="E29" s="87" t="str">
        <f>IF(F29="","",学校設定!$H$9)</f>
        <v/>
      </c>
      <c r="F29" s="207"/>
      <c r="G29" s="207"/>
      <c r="H29" s="207"/>
      <c r="I29" s="215"/>
      <c r="J29" s="208"/>
      <c r="K29" s="209"/>
      <c r="L29" s="216"/>
      <c r="M29" s="208"/>
      <c r="N29" s="209"/>
      <c r="O29" s="216"/>
      <c r="P29" s="220"/>
      <c r="Q29" s="209"/>
      <c r="R29" s="216"/>
    </row>
    <row r="30" spans="1:18" ht="17.100000000000001" customHeight="1" thickBot="1" x14ac:dyDescent="0.45">
      <c r="A30" s="35">
        <v>25</v>
      </c>
      <c r="B30" s="88" t="str">
        <f t="shared" si="1"/>
        <v/>
      </c>
      <c r="C30" s="88" t="str">
        <f t="shared" si="0"/>
        <v/>
      </c>
      <c r="D30" s="88" t="str">
        <f>IF(F30="","",学校設定!$H$5)</f>
        <v/>
      </c>
      <c r="E30" s="88" t="str">
        <f>IF(F30="","",学校設定!$H$9)</f>
        <v/>
      </c>
      <c r="F30" s="211"/>
      <c r="G30" s="211"/>
      <c r="H30" s="211"/>
      <c r="I30" s="217"/>
      <c r="J30" s="212"/>
      <c r="K30" s="213"/>
      <c r="L30" s="218"/>
      <c r="M30" s="212"/>
      <c r="N30" s="213"/>
      <c r="O30" s="218"/>
      <c r="P30" s="221"/>
      <c r="Q30" s="213"/>
      <c r="R30" s="218"/>
    </row>
    <row r="31" spans="1:18" ht="17.100000000000001" customHeight="1" x14ac:dyDescent="0.4">
      <c r="A31" s="33">
        <v>26</v>
      </c>
      <c r="B31" s="86" t="str">
        <f t="shared" si="1"/>
        <v/>
      </c>
      <c r="C31" s="86" t="str">
        <f t="shared" si="0"/>
        <v/>
      </c>
      <c r="D31" s="86" t="str">
        <f>IF(F31="","",学校設定!$H$5)</f>
        <v/>
      </c>
      <c r="E31" s="86" t="str">
        <f>IF(F31="","",学校設定!$H$9)</f>
        <v/>
      </c>
      <c r="F31" s="203"/>
      <c r="G31" s="203"/>
      <c r="H31" s="203"/>
      <c r="I31" s="203"/>
      <c r="J31" s="204"/>
      <c r="K31" s="205"/>
      <c r="L31" s="206"/>
      <c r="M31" s="204"/>
      <c r="N31" s="205"/>
      <c r="O31" s="206"/>
      <c r="P31" s="219"/>
      <c r="Q31" s="205"/>
      <c r="R31" s="206"/>
    </row>
    <row r="32" spans="1:18" ht="17.100000000000001" customHeight="1" x14ac:dyDescent="0.4">
      <c r="A32" s="34">
        <v>27</v>
      </c>
      <c r="B32" s="87" t="str">
        <f t="shared" si="1"/>
        <v/>
      </c>
      <c r="C32" s="87" t="str">
        <f t="shared" si="0"/>
        <v/>
      </c>
      <c r="D32" s="87" t="str">
        <f>IF(F32="","",学校設定!$H$5)</f>
        <v/>
      </c>
      <c r="E32" s="87" t="str">
        <f>IF(F32="","",学校設定!$H$9)</f>
        <v/>
      </c>
      <c r="F32" s="207"/>
      <c r="G32" s="207"/>
      <c r="H32" s="207"/>
      <c r="I32" s="215"/>
      <c r="J32" s="208"/>
      <c r="K32" s="209"/>
      <c r="L32" s="216"/>
      <c r="M32" s="208"/>
      <c r="N32" s="209"/>
      <c r="O32" s="216"/>
      <c r="P32" s="220"/>
      <c r="Q32" s="209"/>
      <c r="R32" s="216"/>
    </row>
    <row r="33" spans="1:18" ht="17.100000000000001" customHeight="1" x14ac:dyDescent="0.4">
      <c r="A33" s="34">
        <v>28</v>
      </c>
      <c r="B33" s="87" t="str">
        <f t="shared" si="1"/>
        <v/>
      </c>
      <c r="C33" s="87" t="str">
        <f t="shared" si="0"/>
        <v/>
      </c>
      <c r="D33" s="87" t="str">
        <f>IF(F33="","",学校設定!$H$5)</f>
        <v/>
      </c>
      <c r="E33" s="87" t="str">
        <f>IF(F33="","",学校設定!$H$9)</f>
        <v/>
      </c>
      <c r="F33" s="207"/>
      <c r="G33" s="207"/>
      <c r="H33" s="207"/>
      <c r="I33" s="215"/>
      <c r="J33" s="208"/>
      <c r="K33" s="209"/>
      <c r="L33" s="216"/>
      <c r="M33" s="208"/>
      <c r="N33" s="209"/>
      <c r="O33" s="216"/>
      <c r="P33" s="220"/>
      <c r="Q33" s="209"/>
      <c r="R33" s="216"/>
    </row>
    <row r="34" spans="1:18" ht="17.100000000000001" customHeight="1" x14ac:dyDescent="0.4">
      <c r="A34" s="34">
        <v>29</v>
      </c>
      <c r="B34" s="87" t="str">
        <f t="shared" si="1"/>
        <v/>
      </c>
      <c r="C34" s="87" t="str">
        <f t="shared" si="0"/>
        <v/>
      </c>
      <c r="D34" s="87" t="str">
        <f>IF(F34="","",学校設定!$H$5)</f>
        <v/>
      </c>
      <c r="E34" s="87" t="str">
        <f>IF(F34="","",学校設定!$H$9)</f>
        <v/>
      </c>
      <c r="F34" s="207"/>
      <c r="G34" s="207"/>
      <c r="H34" s="207"/>
      <c r="I34" s="215"/>
      <c r="J34" s="208"/>
      <c r="K34" s="209"/>
      <c r="L34" s="216"/>
      <c r="M34" s="208"/>
      <c r="N34" s="209"/>
      <c r="O34" s="216"/>
      <c r="P34" s="220"/>
      <c r="Q34" s="209"/>
      <c r="R34" s="216"/>
    </row>
    <row r="35" spans="1:18" ht="17.100000000000001" customHeight="1" thickBot="1" x14ac:dyDescent="0.45">
      <c r="A35" s="35">
        <v>30</v>
      </c>
      <c r="B35" s="88" t="str">
        <f t="shared" si="1"/>
        <v/>
      </c>
      <c r="C35" s="88" t="str">
        <f t="shared" si="0"/>
        <v/>
      </c>
      <c r="D35" s="88" t="str">
        <f>IF(F35="","",学校設定!$H$5)</f>
        <v/>
      </c>
      <c r="E35" s="88" t="str">
        <f>IF(F35="","",学校設定!$H$9)</f>
        <v/>
      </c>
      <c r="F35" s="211"/>
      <c r="G35" s="211"/>
      <c r="H35" s="211"/>
      <c r="I35" s="217"/>
      <c r="J35" s="212"/>
      <c r="K35" s="213"/>
      <c r="L35" s="218"/>
      <c r="M35" s="212"/>
      <c r="N35" s="213"/>
      <c r="O35" s="218"/>
      <c r="P35" s="221"/>
      <c r="Q35" s="213"/>
      <c r="R35" s="218"/>
    </row>
    <row r="36" spans="1:18" ht="46.5" customHeight="1" thickBot="1" x14ac:dyDescent="0.45">
      <c r="A36" s="36" t="s">
        <v>189</v>
      </c>
      <c r="B36" s="85"/>
      <c r="C36" s="85"/>
      <c r="D36" s="85"/>
      <c r="E36" s="85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7"/>
    </row>
    <row r="37" spans="1:18" ht="19.5" customHeight="1" x14ac:dyDescent="0.4">
      <c r="A37" s="476" t="s">
        <v>190</v>
      </c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</row>
    <row r="38" spans="1:18" ht="19.5" hidden="1" customHeight="1" x14ac:dyDescent="0.4"/>
  </sheetData>
  <sheetProtection password="CCC5" sheet="1" objects="1" scenarios="1" selectLockedCells="1"/>
  <mergeCells count="11">
    <mergeCell ref="A1:R1"/>
    <mergeCell ref="J3:L3"/>
    <mergeCell ref="M3:O3"/>
    <mergeCell ref="P3:R3"/>
    <mergeCell ref="F36:R36"/>
    <mergeCell ref="A37:R37"/>
    <mergeCell ref="A3:A4"/>
    <mergeCell ref="F3:F4"/>
    <mergeCell ref="G3:G4"/>
    <mergeCell ref="H3:H4"/>
    <mergeCell ref="I3:I4"/>
  </mergeCells>
  <phoneticPr fontId="1"/>
  <conditionalFormatting sqref="F6:R35">
    <cfRule type="expression" dxfId="18" priority="1">
      <formula>F6&lt;&gt;""</formula>
    </cfRule>
  </conditionalFormatting>
  <dataValidations count="5">
    <dataValidation type="list" allowBlank="1" showInputMessage="1" showErrorMessage="1" sqref="I6:I35 JE6:JE35 TA6:TA35 ACW6:ACW35 AMS6:AMS35 AWO6:AWO35 BGK6:BGK35 BQG6:BQG35 CAC6:CAC35 CJY6:CJY35 CTU6:CTU35 DDQ6:DDQ35 DNM6:DNM35 DXI6:DXI35 EHE6:EHE35 ERA6:ERA35 FAW6:FAW35 FKS6:FKS35 FUO6:FUO35 GEK6:GEK35 GOG6:GOG35 GYC6:GYC35 HHY6:HHY35 HRU6:HRU35 IBQ6:IBQ35 ILM6:ILM35 IVI6:IVI35 JFE6:JFE35 JPA6:JPA35 JYW6:JYW35 KIS6:KIS35 KSO6:KSO35 LCK6:LCK35 LMG6:LMG35 LWC6:LWC35 MFY6:MFY35 MPU6:MPU35 MZQ6:MZQ35 NJM6:NJM35 NTI6:NTI35 ODE6:ODE35 ONA6:ONA35 OWW6:OWW35 PGS6:PGS35 PQO6:PQO35 QAK6:QAK35 QKG6:QKG35 QUC6:QUC35 RDY6:RDY35 RNU6:RNU35 RXQ6:RXQ35 SHM6:SHM35 SRI6:SRI35 TBE6:TBE35 TLA6:TLA35 TUW6:TUW35 UES6:UES35 UOO6:UOO35 UYK6:UYK35 VIG6:VIG35 VSC6:VSC35 WBY6:WBY35 WLU6:WLU35 WVQ6:WVQ35 I65542:I65571 JE65542:JE65571 TA65542:TA65571 ACW65542:ACW65571 AMS65542:AMS65571 AWO65542:AWO65571 BGK65542:BGK65571 BQG65542:BQG65571 CAC65542:CAC65571 CJY65542:CJY65571 CTU65542:CTU65571 DDQ65542:DDQ65571 DNM65542:DNM65571 DXI65542:DXI65571 EHE65542:EHE65571 ERA65542:ERA65571 FAW65542:FAW65571 FKS65542:FKS65571 FUO65542:FUO65571 GEK65542:GEK65571 GOG65542:GOG65571 GYC65542:GYC65571 HHY65542:HHY65571 HRU65542:HRU65571 IBQ65542:IBQ65571 ILM65542:ILM65571 IVI65542:IVI65571 JFE65542:JFE65571 JPA65542:JPA65571 JYW65542:JYW65571 KIS65542:KIS65571 KSO65542:KSO65571 LCK65542:LCK65571 LMG65542:LMG65571 LWC65542:LWC65571 MFY65542:MFY65571 MPU65542:MPU65571 MZQ65542:MZQ65571 NJM65542:NJM65571 NTI65542:NTI65571 ODE65542:ODE65571 ONA65542:ONA65571 OWW65542:OWW65571 PGS65542:PGS65571 PQO65542:PQO65571 QAK65542:QAK65571 QKG65542:QKG65571 QUC65542:QUC65571 RDY65542:RDY65571 RNU65542:RNU65571 RXQ65542:RXQ65571 SHM65542:SHM65571 SRI65542:SRI65571 TBE65542:TBE65571 TLA65542:TLA65571 TUW65542:TUW65571 UES65542:UES65571 UOO65542:UOO65571 UYK65542:UYK65571 VIG65542:VIG65571 VSC65542:VSC65571 WBY65542:WBY65571 WLU65542:WLU65571 WVQ65542:WVQ65571 I131078:I131107 JE131078:JE131107 TA131078:TA131107 ACW131078:ACW131107 AMS131078:AMS131107 AWO131078:AWO131107 BGK131078:BGK131107 BQG131078:BQG131107 CAC131078:CAC131107 CJY131078:CJY131107 CTU131078:CTU131107 DDQ131078:DDQ131107 DNM131078:DNM131107 DXI131078:DXI131107 EHE131078:EHE131107 ERA131078:ERA131107 FAW131078:FAW131107 FKS131078:FKS131107 FUO131078:FUO131107 GEK131078:GEK131107 GOG131078:GOG131107 GYC131078:GYC131107 HHY131078:HHY131107 HRU131078:HRU131107 IBQ131078:IBQ131107 ILM131078:ILM131107 IVI131078:IVI131107 JFE131078:JFE131107 JPA131078:JPA131107 JYW131078:JYW131107 KIS131078:KIS131107 KSO131078:KSO131107 LCK131078:LCK131107 LMG131078:LMG131107 LWC131078:LWC131107 MFY131078:MFY131107 MPU131078:MPU131107 MZQ131078:MZQ131107 NJM131078:NJM131107 NTI131078:NTI131107 ODE131078:ODE131107 ONA131078:ONA131107 OWW131078:OWW131107 PGS131078:PGS131107 PQO131078:PQO131107 QAK131078:QAK131107 QKG131078:QKG131107 QUC131078:QUC131107 RDY131078:RDY131107 RNU131078:RNU131107 RXQ131078:RXQ131107 SHM131078:SHM131107 SRI131078:SRI131107 TBE131078:TBE131107 TLA131078:TLA131107 TUW131078:TUW131107 UES131078:UES131107 UOO131078:UOO131107 UYK131078:UYK131107 VIG131078:VIG131107 VSC131078:VSC131107 WBY131078:WBY131107 WLU131078:WLU131107 WVQ131078:WVQ131107 I196614:I196643 JE196614:JE196643 TA196614:TA196643 ACW196614:ACW196643 AMS196614:AMS196643 AWO196614:AWO196643 BGK196614:BGK196643 BQG196614:BQG196643 CAC196614:CAC196643 CJY196614:CJY196643 CTU196614:CTU196643 DDQ196614:DDQ196643 DNM196614:DNM196643 DXI196614:DXI196643 EHE196614:EHE196643 ERA196614:ERA196643 FAW196614:FAW196643 FKS196614:FKS196643 FUO196614:FUO196643 GEK196614:GEK196643 GOG196614:GOG196643 GYC196614:GYC196643 HHY196614:HHY196643 HRU196614:HRU196643 IBQ196614:IBQ196643 ILM196614:ILM196643 IVI196614:IVI196643 JFE196614:JFE196643 JPA196614:JPA196643 JYW196614:JYW196643 KIS196614:KIS196643 KSO196614:KSO196643 LCK196614:LCK196643 LMG196614:LMG196643 LWC196614:LWC196643 MFY196614:MFY196643 MPU196614:MPU196643 MZQ196614:MZQ196643 NJM196614:NJM196643 NTI196614:NTI196643 ODE196614:ODE196643 ONA196614:ONA196643 OWW196614:OWW196643 PGS196614:PGS196643 PQO196614:PQO196643 QAK196614:QAK196643 QKG196614:QKG196643 QUC196614:QUC196643 RDY196614:RDY196643 RNU196614:RNU196643 RXQ196614:RXQ196643 SHM196614:SHM196643 SRI196614:SRI196643 TBE196614:TBE196643 TLA196614:TLA196643 TUW196614:TUW196643 UES196614:UES196643 UOO196614:UOO196643 UYK196614:UYK196643 VIG196614:VIG196643 VSC196614:VSC196643 WBY196614:WBY196643 WLU196614:WLU196643 WVQ196614:WVQ196643 I262150:I262179 JE262150:JE262179 TA262150:TA262179 ACW262150:ACW262179 AMS262150:AMS262179 AWO262150:AWO262179 BGK262150:BGK262179 BQG262150:BQG262179 CAC262150:CAC262179 CJY262150:CJY262179 CTU262150:CTU262179 DDQ262150:DDQ262179 DNM262150:DNM262179 DXI262150:DXI262179 EHE262150:EHE262179 ERA262150:ERA262179 FAW262150:FAW262179 FKS262150:FKS262179 FUO262150:FUO262179 GEK262150:GEK262179 GOG262150:GOG262179 GYC262150:GYC262179 HHY262150:HHY262179 HRU262150:HRU262179 IBQ262150:IBQ262179 ILM262150:ILM262179 IVI262150:IVI262179 JFE262150:JFE262179 JPA262150:JPA262179 JYW262150:JYW262179 KIS262150:KIS262179 KSO262150:KSO262179 LCK262150:LCK262179 LMG262150:LMG262179 LWC262150:LWC262179 MFY262150:MFY262179 MPU262150:MPU262179 MZQ262150:MZQ262179 NJM262150:NJM262179 NTI262150:NTI262179 ODE262150:ODE262179 ONA262150:ONA262179 OWW262150:OWW262179 PGS262150:PGS262179 PQO262150:PQO262179 QAK262150:QAK262179 QKG262150:QKG262179 QUC262150:QUC262179 RDY262150:RDY262179 RNU262150:RNU262179 RXQ262150:RXQ262179 SHM262150:SHM262179 SRI262150:SRI262179 TBE262150:TBE262179 TLA262150:TLA262179 TUW262150:TUW262179 UES262150:UES262179 UOO262150:UOO262179 UYK262150:UYK262179 VIG262150:VIG262179 VSC262150:VSC262179 WBY262150:WBY262179 WLU262150:WLU262179 WVQ262150:WVQ262179 I327686:I327715 JE327686:JE327715 TA327686:TA327715 ACW327686:ACW327715 AMS327686:AMS327715 AWO327686:AWO327715 BGK327686:BGK327715 BQG327686:BQG327715 CAC327686:CAC327715 CJY327686:CJY327715 CTU327686:CTU327715 DDQ327686:DDQ327715 DNM327686:DNM327715 DXI327686:DXI327715 EHE327686:EHE327715 ERA327686:ERA327715 FAW327686:FAW327715 FKS327686:FKS327715 FUO327686:FUO327715 GEK327686:GEK327715 GOG327686:GOG327715 GYC327686:GYC327715 HHY327686:HHY327715 HRU327686:HRU327715 IBQ327686:IBQ327715 ILM327686:ILM327715 IVI327686:IVI327715 JFE327686:JFE327715 JPA327686:JPA327715 JYW327686:JYW327715 KIS327686:KIS327715 KSO327686:KSO327715 LCK327686:LCK327715 LMG327686:LMG327715 LWC327686:LWC327715 MFY327686:MFY327715 MPU327686:MPU327715 MZQ327686:MZQ327715 NJM327686:NJM327715 NTI327686:NTI327715 ODE327686:ODE327715 ONA327686:ONA327715 OWW327686:OWW327715 PGS327686:PGS327715 PQO327686:PQO327715 QAK327686:QAK327715 QKG327686:QKG327715 QUC327686:QUC327715 RDY327686:RDY327715 RNU327686:RNU327715 RXQ327686:RXQ327715 SHM327686:SHM327715 SRI327686:SRI327715 TBE327686:TBE327715 TLA327686:TLA327715 TUW327686:TUW327715 UES327686:UES327715 UOO327686:UOO327715 UYK327686:UYK327715 VIG327686:VIG327715 VSC327686:VSC327715 WBY327686:WBY327715 WLU327686:WLU327715 WVQ327686:WVQ327715 I393222:I393251 JE393222:JE393251 TA393222:TA393251 ACW393222:ACW393251 AMS393222:AMS393251 AWO393222:AWO393251 BGK393222:BGK393251 BQG393222:BQG393251 CAC393222:CAC393251 CJY393222:CJY393251 CTU393222:CTU393251 DDQ393222:DDQ393251 DNM393222:DNM393251 DXI393222:DXI393251 EHE393222:EHE393251 ERA393222:ERA393251 FAW393222:FAW393251 FKS393222:FKS393251 FUO393222:FUO393251 GEK393222:GEK393251 GOG393222:GOG393251 GYC393222:GYC393251 HHY393222:HHY393251 HRU393222:HRU393251 IBQ393222:IBQ393251 ILM393222:ILM393251 IVI393222:IVI393251 JFE393222:JFE393251 JPA393222:JPA393251 JYW393222:JYW393251 KIS393222:KIS393251 KSO393222:KSO393251 LCK393222:LCK393251 LMG393222:LMG393251 LWC393222:LWC393251 MFY393222:MFY393251 MPU393222:MPU393251 MZQ393222:MZQ393251 NJM393222:NJM393251 NTI393222:NTI393251 ODE393222:ODE393251 ONA393222:ONA393251 OWW393222:OWW393251 PGS393222:PGS393251 PQO393222:PQO393251 QAK393222:QAK393251 QKG393222:QKG393251 QUC393222:QUC393251 RDY393222:RDY393251 RNU393222:RNU393251 RXQ393222:RXQ393251 SHM393222:SHM393251 SRI393222:SRI393251 TBE393222:TBE393251 TLA393222:TLA393251 TUW393222:TUW393251 UES393222:UES393251 UOO393222:UOO393251 UYK393222:UYK393251 VIG393222:VIG393251 VSC393222:VSC393251 WBY393222:WBY393251 WLU393222:WLU393251 WVQ393222:WVQ393251 I458758:I458787 JE458758:JE458787 TA458758:TA458787 ACW458758:ACW458787 AMS458758:AMS458787 AWO458758:AWO458787 BGK458758:BGK458787 BQG458758:BQG458787 CAC458758:CAC458787 CJY458758:CJY458787 CTU458758:CTU458787 DDQ458758:DDQ458787 DNM458758:DNM458787 DXI458758:DXI458787 EHE458758:EHE458787 ERA458758:ERA458787 FAW458758:FAW458787 FKS458758:FKS458787 FUO458758:FUO458787 GEK458758:GEK458787 GOG458758:GOG458787 GYC458758:GYC458787 HHY458758:HHY458787 HRU458758:HRU458787 IBQ458758:IBQ458787 ILM458758:ILM458787 IVI458758:IVI458787 JFE458758:JFE458787 JPA458758:JPA458787 JYW458758:JYW458787 KIS458758:KIS458787 KSO458758:KSO458787 LCK458758:LCK458787 LMG458758:LMG458787 LWC458758:LWC458787 MFY458758:MFY458787 MPU458758:MPU458787 MZQ458758:MZQ458787 NJM458758:NJM458787 NTI458758:NTI458787 ODE458758:ODE458787 ONA458758:ONA458787 OWW458758:OWW458787 PGS458758:PGS458787 PQO458758:PQO458787 QAK458758:QAK458787 QKG458758:QKG458787 QUC458758:QUC458787 RDY458758:RDY458787 RNU458758:RNU458787 RXQ458758:RXQ458787 SHM458758:SHM458787 SRI458758:SRI458787 TBE458758:TBE458787 TLA458758:TLA458787 TUW458758:TUW458787 UES458758:UES458787 UOO458758:UOO458787 UYK458758:UYK458787 VIG458758:VIG458787 VSC458758:VSC458787 WBY458758:WBY458787 WLU458758:WLU458787 WVQ458758:WVQ458787 I524294:I524323 JE524294:JE524323 TA524294:TA524323 ACW524294:ACW524323 AMS524294:AMS524323 AWO524294:AWO524323 BGK524294:BGK524323 BQG524294:BQG524323 CAC524294:CAC524323 CJY524294:CJY524323 CTU524294:CTU524323 DDQ524294:DDQ524323 DNM524294:DNM524323 DXI524294:DXI524323 EHE524294:EHE524323 ERA524294:ERA524323 FAW524294:FAW524323 FKS524294:FKS524323 FUO524294:FUO524323 GEK524294:GEK524323 GOG524294:GOG524323 GYC524294:GYC524323 HHY524294:HHY524323 HRU524294:HRU524323 IBQ524294:IBQ524323 ILM524294:ILM524323 IVI524294:IVI524323 JFE524294:JFE524323 JPA524294:JPA524323 JYW524294:JYW524323 KIS524294:KIS524323 KSO524294:KSO524323 LCK524294:LCK524323 LMG524294:LMG524323 LWC524294:LWC524323 MFY524294:MFY524323 MPU524294:MPU524323 MZQ524294:MZQ524323 NJM524294:NJM524323 NTI524294:NTI524323 ODE524294:ODE524323 ONA524294:ONA524323 OWW524294:OWW524323 PGS524294:PGS524323 PQO524294:PQO524323 QAK524294:QAK524323 QKG524294:QKG524323 QUC524294:QUC524323 RDY524294:RDY524323 RNU524294:RNU524323 RXQ524294:RXQ524323 SHM524294:SHM524323 SRI524294:SRI524323 TBE524294:TBE524323 TLA524294:TLA524323 TUW524294:TUW524323 UES524294:UES524323 UOO524294:UOO524323 UYK524294:UYK524323 VIG524294:VIG524323 VSC524294:VSC524323 WBY524294:WBY524323 WLU524294:WLU524323 WVQ524294:WVQ524323 I589830:I589859 JE589830:JE589859 TA589830:TA589859 ACW589830:ACW589859 AMS589830:AMS589859 AWO589830:AWO589859 BGK589830:BGK589859 BQG589830:BQG589859 CAC589830:CAC589859 CJY589830:CJY589859 CTU589830:CTU589859 DDQ589830:DDQ589859 DNM589830:DNM589859 DXI589830:DXI589859 EHE589830:EHE589859 ERA589830:ERA589859 FAW589830:FAW589859 FKS589830:FKS589859 FUO589830:FUO589859 GEK589830:GEK589859 GOG589830:GOG589859 GYC589830:GYC589859 HHY589830:HHY589859 HRU589830:HRU589859 IBQ589830:IBQ589859 ILM589830:ILM589859 IVI589830:IVI589859 JFE589830:JFE589859 JPA589830:JPA589859 JYW589830:JYW589859 KIS589830:KIS589859 KSO589830:KSO589859 LCK589830:LCK589859 LMG589830:LMG589859 LWC589830:LWC589859 MFY589830:MFY589859 MPU589830:MPU589859 MZQ589830:MZQ589859 NJM589830:NJM589859 NTI589830:NTI589859 ODE589830:ODE589859 ONA589830:ONA589859 OWW589830:OWW589859 PGS589830:PGS589859 PQO589830:PQO589859 QAK589830:QAK589859 QKG589830:QKG589859 QUC589830:QUC589859 RDY589830:RDY589859 RNU589830:RNU589859 RXQ589830:RXQ589859 SHM589830:SHM589859 SRI589830:SRI589859 TBE589830:TBE589859 TLA589830:TLA589859 TUW589830:TUW589859 UES589830:UES589859 UOO589830:UOO589859 UYK589830:UYK589859 VIG589830:VIG589859 VSC589830:VSC589859 WBY589830:WBY589859 WLU589830:WLU589859 WVQ589830:WVQ589859 I655366:I655395 JE655366:JE655395 TA655366:TA655395 ACW655366:ACW655395 AMS655366:AMS655395 AWO655366:AWO655395 BGK655366:BGK655395 BQG655366:BQG655395 CAC655366:CAC655395 CJY655366:CJY655395 CTU655366:CTU655395 DDQ655366:DDQ655395 DNM655366:DNM655395 DXI655366:DXI655395 EHE655366:EHE655395 ERA655366:ERA655395 FAW655366:FAW655395 FKS655366:FKS655395 FUO655366:FUO655395 GEK655366:GEK655395 GOG655366:GOG655395 GYC655366:GYC655395 HHY655366:HHY655395 HRU655366:HRU655395 IBQ655366:IBQ655395 ILM655366:ILM655395 IVI655366:IVI655395 JFE655366:JFE655395 JPA655366:JPA655395 JYW655366:JYW655395 KIS655366:KIS655395 KSO655366:KSO655395 LCK655366:LCK655395 LMG655366:LMG655395 LWC655366:LWC655395 MFY655366:MFY655395 MPU655366:MPU655395 MZQ655366:MZQ655395 NJM655366:NJM655395 NTI655366:NTI655395 ODE655366:ODE655395 ONA655366:ONA655395 OWW655366:OWW655395 PGS655366:PGS655395 PQO655366:PQO655395 QAK655366:QAK655395 QKG655366:QKG655395 QUC655366:QUC655395 RDY655366:RDY655395 RNU655366:RNU655395 RXQ655366:RXQ655395 SHM655366:SHM655395 SRI655366:SRI655395 TBE655366:TBE655395 TLA655366:TLA655395 TUW655366:TUW655395 UES655366:UES655395 UOO655366:UOO655395 UYK655366:UYK655395 VIG655366:VIG655395 VSC655366:VSC655395 WBY655366:WBY655395 WLU655366:WLU655395 WVQ655366:WVQ655395 I720902:I720931 JE720902:JE720931 TA720902:TA720931 ACW720902:ACW720931 AMS720902:AMS720931 AWO720902:AWO720931 BGK720902:BGK720931 BQG720902:BQG720931 CAC720902:CAC720931 CJY720902:CJY720931 CTU720902:CTU720931 DDQ720902:DDQ720931 DNM720902:DNM720931 DXI720902:DXI720931 EHE720902:EHE720931 ERA720902:ERA720931 FAW720902:FAW720931 FKS720902:FKS720931 FUO720902:FUO720931 GEK720902:GEK720931 GOG720902:GOG720931 GYC720902:GYC720931 HHY720902:HHY720931 HRU720902:HRU720931 IBQ720902:IBQ720931 ILM720902:ILM720931 IVI720902:IVI720931 JFE720902:JFE720931 JPA720902:JPA720931 JYW720902:JYW720931 KIS720902:KIS720931 KSO720902:KSO720931 LCK720902:LCK720931 LMG720902:LMG720931 LWC720902:LWC720931 MFY720902:MFY720931 MPU720902:MPU720931 MZQ720902:MZQ720931 NJM720902:NJM720931 NTI720902:NTI720931 ODE720902:ODE720931 ONA720902:ONA720931 OWW720902:OWW720931 PGS720902:PGS720931 PQO720902:PQO720931 QAK720902:QAK720931 QKG720902:QKG720931 QUC720902:QUC720931 RDY720902:RDY720931 RNU720902:RNU720931 RXQ720902:RXQ720931 SHM720902:SHM720931 SRI720902:SRI720931 TBE720902:TBE720931 TLA720902:TLA720931 TUW720902:TUW720931 UES720902:UES720931 UOO720902:UOO720931 UYK720902:UYK720931 VIG720902:VIG720931 VSC720902:VSC720931 WBY720902:WBY720931 WLU720902:WLU720931 WVQ720902:WVQ720931 I786438:I786467 JE786438:JE786467 TA786438:TA786467 ACW786438:ACW786467 AMS786438:AMS786467 AWO786438:AWO786467 BGK786438:BGK786467 BQG786438:BQG786467 CAC786438:CAC786467 CJY786438:CJY786467 CTU786438:CTU786467 DDQ786438:DDQ786467 DNM786438:DNM786467 DXI786438:DXI786467 EHE786438:EHE786467 ERA786438:ERA786467 FAW786438:FAW786467 FKS786438:FKS786467 FUO786438:FUO786467 GEK786438:GEK786467 GOG786438:GOG786467 GYC786438:GYC786467 HHY786438:HHY786467 HRU786438:HRU786467 IBQ786438:IBQ786467 ILM786438:ILM786467 IVI786438:IVI786467 JFE786438:JFE786467 JPA786438:JPA786467 JYW786438:JYW786467 KIS786438:KIS786467 KSO786438:KSO786467 LCK786438:LCK786467 LMG786438:LMG786467 LWC786438:LWC786467 MFY786438:MFY786467 MPU786438:MPU786467 MZQ786438:MZQ786467 NJM786438:NJM786467 NTI786438:NTI786467 ODE786438:ODE786467 ONA786438:ONA786467 OWW786438:OWW786467 PGS786438:PGS786467 PQO786438:PQO786467 QAK786438:QAK786467 QKG786438:QKG786467 QUC786438:QUC786467 RDY786438:RDY786467 RNU786438:RNU786467 RXQ786438:RXQ786467 SHM786438:SHM786467 SRI786438:SRI786467 TBE786438:TBE786467 TLA786438:TLA786467 TUW786438:TUW786467 UES786438:UES786467 UOO786438:UOO786467 UYK786438:UYK786467 VIG786438:VIG786467 VSC786438:VSC786467 WBY786438:WBY786467 WLU786438:WLU786467 WVQ786438:WVQ786467 I851974:I852003 JE851974:JE852003 TA851974:TA852003 ACW851974:ACW852003 AMS851974:AMS852003 AWO851974:AWO852003 BGK851974:BGK852003 BQG851974:BQG852003 CAC851974:CAC852003 CJY851974:CJY852003 CTU851974:CTU852003 DDQ851974:DDQ852003 DNM851974:DNM852003 DXI851974:DXI852003 EHE851974:EHE852003 ERA851974:ERA852003 FAW851974:FAW852003 FKS851974:FKS852003 FUO851974:FUO852003 GEK851974:GEK852003 GOG851974:GOG852003 GYC851974:GYC852003 HHY851974:HHY852003 HRU851974:HRU852003 IBQ851974:IBQ852003 ILM851974:ILM852003 IVI851974:IVI852003 JFE851974:JFE852003 JPA851974:JPA852003 JYW851974:JYW852003 KIS851974:KIS852003 KSO851974:KSO852003 LCK851974:LCK852003 LMG851974:LMG852003 LWC851974:LWC852003 MFY851974:MFY852003 MPU851974:MPU852003 MZQ851974:MZQ852003 NJM851974:NJM852003 NTI851974:NTI852003 ODE851974:ODE852003 ONA851974:ONA852003 OWW851974:OWW852003 PGS851974:PGS852003 PQO851974:PQO852003 QAK851974:QAK852003 QKG851974:QKG852003 QUC851974:QUC852003 RDY851974:RDY852003 RNU851974:RNU852003 RXQ851974:RXQ852003 SHM851974:SHM852003 SRI851974:SRI852003 TBE851974:TBE852003 TLA851974:TLA852003 TUW851974:TUW852003 UES851974:UES852003 UOO851974:UOO852003 UYK851974:UYK852003 VIG851974:VIG852003 VSC851974:VSC852003 WBY851974:WBY852003 WLU851974:WLU852003 WVQ851974:WVQ852003 I917510:I917539 JE917510:JE917539 TA917510:TA917539 ACW917510:ACW917539 AMS917510:AMS917539 AWO917510:AWO917539 BGK917510:BGK917539 BQG917510:BQG917539 CAC917510:CAC917539 CJY917510:CJY917539 CTU917510:CTU917539 DDQ917510:DDQ917539 DNM917510:DNM917539 DXI917510:DXI917539 EHE917510:EHE917539 ERA917510:ERA917539 FAW917510:FAW917539 FKS917510:FKS917539 FUO917510:FUO917539 GEK917510:GEK917539 GOG917510:GOG917539 GYC917510:GYC917539 HHY917510:HHY917539 HRU917510:HRU917539 IBQ917510:IBQ917539 ILM917510:ILM917539 IVI917510:IVI917539 JFE917510:JFE917539 JPA917510:JPA917539 JYW917510:JYW917539 KIS917510:KIS917539 KSO917510:KSO917539 LCK917510:LCK917539 LMG917510:LMG917539 LWC917510:LWC917539 MFY917510:MFY917539 MPU917510:MPU917539 MZQ917510:MZQ917539 NJM917510:NJM917539 NTI917510:NTI917539 ODE917510:ODE917539 ONA917510:ONA917539 OWW917510:OWW917539 PGS917510:PGS917539 PQO917510:PQO917539 QAK917510:QAK917539 QKG917510:QKG917539 QUC917510:QUC917539 RDY917510:RDY917539 RNU917510:RNU917539 RXQ917510:RXQ917539 SHM917510:SHM917539 SRI917510:SRI917539 TBE917510:TBE917539 TLA917510:TLA917539 TUW917510:TUW917539 UES917510:UES917539 UOO917510:UOO917539 UYK917510:UYK917539 VIG917510:VIG917539 VSC917510:VSC917539 WBY917510:WBY917539 WLU917510:WLU917539 WVQ917510:WVQ917539 I983046:I983075 JE983046:JE983075 TA983046:TA983075 ACW983046:ACW983075 AMS983046:AMS983075 AWO983046:AWO983075 BGK983046:BGK983075 BQG983046:BQG983075 CAC983046:CAC983075 CJY983046:CJY983075 CTU983046:CTU983075 DDQ983046:DDQ983075 DNM983046:DNM983075 DXI983046:DXI983075 EHE983046:EHE983075 ERA983046:ERA983075 FAW983046:FAW983075 FKS983046:FKS983075 FUO983046:FUO983075 GEK983046:GEK983075 GOG983046:GOG983075 GYC983046:GYC983075 HHY983046:HHY983075 HRU983046:HRU983075 IBQ983046:IBQ983075 ILM983046:ILM983075 IVI983046:IVI983075 JFE983046:JFE983075 JPA983046:JPA983075 JYW983046:JYW983075 KIS983046:KIS983075 KSO983046:KSO983075 LCK983046:LCK983075 LMG983046:LMG983075 LWC983046:LWC983075 MFY983046:MFY983075 MPU983046:MPU983075 MZQ983046:MZQ983075 NJM983046:NJM983075 NTI983046:NTI983075 ODE983046:ODE983075 ONA983046:ONA983075 OWW983046:OWW983075 PGS983046:PGS983075 PQO983046:PQO983075 QAK983046:QAK983075 QKG983046:QKG983075 QUC983046:QUC983075 RDY983046:RDY983075 RNU983046:RNU983075 RXQ983046:RXQ983075 SHM983046:SHM983075 SRI983046:SRI983075 TBE983046:TBE983075 TLA983046:TLA983075 TUW983046:TUW983075 UES983046:UES983075 UOO983046:UOO983075 UYK983046:UYK983075 VIG983046:VIG983075 VSC983046:VSC983075 WBY983046:WBY983075 WLU983046:WLU983075 WVQ983046:WVQ983075">
      <formula1>"喫煙,禁煙"</formula1>
    </dataValidation>
    <dataValidation type="list" allowBlank="1" showInputMessage="1" showErrorMessage="1" sqref="G6:G35 JC6:JC35 SY6:SY35 ACU6:ACU35 AMQ6:AMQ35 AWM6:AWM35 BGI6:BGI35 BQE6:BQE35 CAA6:CAA35 CJW6:CJW35 CTS6:CTS35 DDO6:DDO35 DNK6:DNK35 DXG6:DXG35 EHC6:EHC35 EQY6:EQY35 FAU6:FAU35 FKQ6:FKQ35 FUM6:FUM35 GEI6:GEI35 GOE6:GOE35 GYA6:GYA35 HHW6:HHW35 HRS6:HRS35 IBO6:IBO35 ILK6:ILK35 IVG6:IVG35 JFC6:JFC35 JOY6:JOY35 JYU6:JYU35 KIQ6:KIQ35 KSM6:KSM35 LCI6:LCI35 LME6:LME35 LWA6:LWA35 MFW6:MFW35 MPS6:MPS35 MZO6:MZO35 NJK6:NJK35 NTG6:NTG35 ODC6:ODC35 OMY6:OMY35 OWU6:OWU35 PGQ6:PGQ35 PQM6:PQM35 QAI6:QAI35 QKE6:QKE35 QUA6:QUA35 RDW6:RDW35 RNS6:RNS35 RXO6:RXO35 SHK6:SHK35 SRG6:SRG35 TBC6:TBC35 TKY6:TKY35 TUU6:TUU35 UEQ6:UEQ35 UOM6:UOM35 UYI6:UYI35 VIE6:VIE35 VSA6:VSA35 WBW6:WBW35 WLS6:WLS35 WVO6:WVO35 G65542:G65571 JC65542:JC65571 SY65542:SY65571 ACU65542:ACU65571 AMQ65542:AMQ65571 AWM65542:AWM65571 BGI65542:BGI65571 BQE65542:BQE65571 CAA65542:CAA65571 CJW65542:CJW65571 CTS65542:CTS65571 DDO65542:DDO65571 DNK65542:DNK65571 DXG65542:DXG65571 EHC65542:EHC65571 EQY65542:EQY65571 FAU65542:FAU65571 FKQ65542:FKQ65571 FUM65542:FUM65571 GEI65542:GEI65571 GOE65542:GOE65571 GYA65542:GYA65571 HHW65542:HHW65571 HRS65542:HRS65571 IBO65542:IBO65571 ILK65542:ILK65571 IVG65542:IVG65571 JFC65542:JFC65571 JOY65542:JOY65571 JYU65542:JYU65571 KIQ65542:KIQ65571 KSM65542:KSM65571 LCI65542:LCI65571 LME65542:LME65571 LWA65542:LWA65571 MFW65542:MFW65571 MPS65542:MPS65571 MZO65542:MZO65571 NJK65542:NJK65571 NTG65542:NTG65571 ODC65542:ODC65571 OMY65542:OMY65571 OWU65542:OWU65571 PGQ65542:PGQ65571 PQM65542:PQM65571 QAI65542:QAI65571 QKE65542:QKE65571 QUA65542:QUA65571 RDW65542:RDW65571 RNS65542:RNS65571 RXO65542:RXO65571 SHK65542:SHK65571 SRG65542:SRG65571 TBC65542:TBC65571 TKY65542:TKY65571 TUU65542:TUU65571 UEQ65542:UEQ65571 UOM65542:UOM65571 UYI65542:UYI65571 VIE65542:VIE65571 VSA65542:VSA65571 WBW65542:WBW65571 WLS65542:WLS65571 WVO65542:WVO65571 G131078:G131107 JC131078:JC131107 SY131078:SY131107 ACU131078:ACU131107 AMQ131078:AMQ131107 AWM131078:AWM131107 BGI131078:BGI131107 BQE131078:BQE131107 CAA131078:CAA131107 CJW131078:CJW131107 CTS131078:CTS131107 DDO131078:DDO131107 DNK131078:DNK131107 DXG131078:DXG131107 EHC131078:EHC131107 EQY131078:EQY131107 FAU131078:FAU131107 FKQ131078:FKQ131107 FUM131078:FUM131107 GEI131078:GEI131107 GOE131078:GOE131107 GYA131078:GYA131107 HHW131078:HHW131107 HRS131078:HRS131107 IBO131078:IBO131107 ILK131078:ILK131107 IVG131078:IVG131107 JFC131078:JFC131107 JOY131078:JOY131107 JYU131078:JYU131107 KIQ131078:KIQ131107 KSM131078:KSM131107 LCI131078:LCI131107 LME131078:LME131107 LWA131078:LWA131107 MFW131078:MFW131107 MPS131078:MPS131107 MZO131078:MZO131107 NJK131078:NJK131107 NTG131078:NTG131107 ODC131078:ODC131107 OMY131078:OMY131107 OWU131078:OWU131107 PGQ131078:PGQ131107 PQM131078:PQM131107 QAI131078:QAI131107 QKE131078:QKE131107 QUA131078:QUA131107 RDW131078:RDW131107 RNS131078:RNS131107 RXO131078:RXO131107 SHK131078:SHK131107 SRG131078:SRG131107 TBC131078:TBC131107 TKY131078:TKY131107 TUU131078:TUU131107 UEQ131078:UEQ131107 UOM131078:UOM131107 UYI131078:UYI131107 VIE131078:VIE131107 VSA131078:VSA131107 WBW131078:WBW131107 WLS131078:WLS131107 WVO131078:WVO131107 G196614:G196643 JC196614:JC196643 SY196614:SY196643 ACU196614:ACU196643 AMQ196614:AMQ196643 AWM196614:AWM196643 BGI196614:BGI196643 BQE196614:BQE196643 CAA196614:CAA196643 CJW196614:CJW196643 CTS196614:CTS196643 DDO196614:DDO196643 DNK196614:DNK196643 DXG196614:DXG196643 EHC196614:EHC196643 EQY196614:EQY196643 FAU196614:FAU196643 FKQ196614:FKQ196643 FUM196614:FUM196643 GEI196614:GEI196643 GOE196614:GOE196643 GYA196614:GYA196643 HHW196614:HHW196643 HRS196614:HRS196643 IBO196614:IBO196643 ILK196614:ILK196643 IVG196614:IVG196643 JFC196614:JFC196643 JOY196614:JOY196643 JYU196614:JYU196643 KIQ196614:KIQ196643 KSM196614:KSM196643 LCI196614:LCI196643 LME196614:LME196643 LWA196614:LWA196643 MFW196614:MFW196643 MPS196614:MPS196643 MZO196614:MZO196643 NJK196614:NJK196643 NTG196614:NTG196643 ODC196614:ODC196643 OMY196614:OMY196643 OWU196614:OWU196643 PGQ196614:PGQ196643 PQM196614:PQM196643 QAI196614:QAI196643 QKE196614:QKE196643 QUA196614:QUA196643 RDW196614:RDW196643 RNS196614:RNS196643 RXO196614:RXO196643 SHK196614:SHK196643 SRG196614:SRG196643 TBC196614:TBC196643 TKY196614:TKY196643 TUU196614:TUU196643 UEQ196614:UEQ196643 UOM196614:UOM196643 UYI196614:UYI196643 VIE196614:VIE196643 VSA196614:VSA196643 WBW196614:WBW196643 WLS196614:WLS196643 WVO196614:WVO196643 G262150:G262179 JC262150:JC262179 SY262150:SY262179 ACU262150:ACU262179 AMQ262150:AMQ262179 AWM262150:AWM262179 BGI262150:BGI262179 BQE262150:BQE262179 CAA262150:CAA262179 CJW262150:CJW262179 CTS262150:CTS262179 DDO262150:DDO262179 DNK262150:DNK262179 DXG262150:DXG262179 EHC262150:EHC262179 EQY262150:EQY262179 FAU262150:FAU262179 FKQ262150:FKQ262179 FUM262150:FUM262179 GEI262150:GEI262179 GOE262150:GOE262179 GYA262150:GYA262179 HHW262150:HHW262179 HRS262150:HRS262179 IBO262150:IBO262179 ILK262150:ILK262179 IVG262150:IVG262179 JFC262150:JFC262179 JOY262150:JOY262179 JYU262150:JYU262179 KIQ262150:KIQ262179 KSM262150:KSM262179 LCI262150:LCI262179 LME262150:LME262179 LWA262150:LWA262179 MFW262150:MFW262179 MPS262150:MPS262179 MZO262150:MZO262179 NJK262150:NJK262179 NTG262150:NTG262179 ODC262150:ODC262179 OMY262150:OMY262179 OWU262150:OWU262179 PGQ262150:PGQ262179 PQM262150:PQM262179 QAI262150:QAI262179 QKE262150:QKE262179 QUA262150:QUA262179 RDW262150:RDW262179 RNS262150:RNS262179 RXO262150:RXO262179 SHK262150:SHK262179 SRG262150:SRG262179 TBC262150:TBC262179 TKY262150:TKY262179 TUU262150:TUU262179 UEQ262150:UEQ262179 UOM262150:UOM262179 UYI262150:UYI262179 VIE262150:VIE262179 VSA262150:VSA262179 WBW262150:WBW262179 WLS262150:WLS262179 WVO262150:WVO262179 G327686:G327715 JC327686:JC327715 SY327686:SY327715 ACU327686:ACU327715 AMQ327686:AMQ327715 AWM327686:AWM327715 BGI327686:BGI327715 BQE327686:BQE327715 CAA327686:CAA327715 CJW327686:CJW327715 CTS327686:CTS327715 DDO327686:DDO327715 DNK327686:DNK327715 DXG327686:DXG327715 EHC327686:EHC327715 EQY327686:EQY327715 FAU327686:FAU327715 FKQ327686:FKQ327715 FUM327686:FUM327715 GEI327686:GEI327715 GOE327686:GOE327715 GYA327686:GYA327715 HHW327686:HHW327715 HRS327686:HRS327715 IBO327686:IBO327715 ILK327686:ILK327715 IVG327686:IVG327715 JFC327686:JFC327715 JOY327686:JOY327715 JYU327686:JYU327715 KIQ327686:KIQ327715 KSM327686:KSM327715 LCI327686:LCI327715 LME327686:LME327715 LWA327686:LWA327715 MFW327686:MFW327715 MPS327686:MPS327715 MZO327686:MZO327715 NJK327686:NJK327715 NTG327686:NTG327715 ODC327686:ODC327715 OMY327686:OMY327715 OWU327686:OWU327715 PGQ327686:PGQ327715 PQM327686:PQM327715 QAI327686:QAI327715 QKE327686:QKE327715 QUA327686:QUA327715 RDW327686:RDW327715 RNS327686:RNS327715 RXO327686:RXO327715 SHK327686:SHK327715 SRG327686:SRG327715 TBC327686:TBC327715 TKY327686:TKY327715 TUU327686:TUU327715 UEQ327686:UEQ327715 UOM327686:UOM327715 UYI327686:UYI327715 VIE327686:VIE327715 VSA327686:VSA327715 WBW327686:WBW327715 WLS327686:WLS327715 WVO327686:WVO327715 G393222:G393251 JC393222:JC393251 SY393222:SY393251 ACU393222:ACU393251 AMQ393222:AMQ393251 AWM393222:AWM393251 BGI393222:BGI393251 BQE393222:BQE393251 CAA393222:CAA393251 CJW393222:CJW393251 CTS393222:CTS393251 DDO393222:DDO393251 DNK393222:DNK393251 DXG393222:DXG393251 EHC393222:EHC393251 EQY393222:EQY393251 FAU393222:FAU393251 FKQ393222:FKQ393251 FUM393222:FUM393251 GEI393222:GEI393251 GOE393222:GOE393251 GYA393222:GYA393251 HHW393222:HHW393251 HRS393222:HRS393251 IBO393222:IBO393251 ILK393222:ILK393251 IVG393222:IVG393251 JFC393222:JFC393251 JOY393222:JOY393251 JYU393222:JYU393251 KIQ393222:KIQ393251 KSM393222:KSM393251 LCI393222:LCI393251 LME393222:LME393251 LWA393222:LWA393251 MFW393222:MFW393251 MPS393222:MPS393251 MZO393222:MZO393251 NJK393222:NJK393251 NTG393222:NTG393251 ODC393222:ODC393251 OMY393222:OMY393251 OWU393222:OWU393251 PGQ393222:PGQ393251 PQM393222:PQM393251 QAI393222:QAI393251 QKE393222:QKE393251 QUA393222:QUA393251 RDW393222:RDW393251 RNS393222:RNS393251 RXO393222:RXO393251 SHK393222:SHK393251 SRG393222:SRG393251 TBC393222:TBC393251 TKY393222:TKY393251 TUU393222:TUU393251 UEQ393222:UEQ393251 UOM393222:UOM393251 UYI393222:UYI393251 VIE393222:VIE393251 VSA393222:VSA393251 WBW393222:WBW393251 WLS393222:WLS393251 WVO393222:WVO393251 G458758:G458787 JC458758:JC458787 SY458758:SY458787 ACU458758:ACU458787 AMQ458758:AMQ458787 AWM458758:AWM458787 BGI458758:BGI458787 BQE458758:BQE458787 CAA458758:CAA458787 CJW458758:CJW458787 CTS458758:CTS458787 DDO458758:DDO458787 DNK458758:DNK458787 DXG458758:DXG458787 EHC458758:EHC458787 EQY458758:EQY458787 FAU458758:FAU458787 FKQ458758:FKQ458787 FUM458758:FUM458787 GEI458758:GEI458787 GOE458758:GOE458787 GYA458758:GYA458787 HHW458758:HHW458787 HRS458758:HRS458787 IBO458758:IBO458787 ILK458758:ILK458787 IVG458758:IVG458787 JFC458758:JFC458787 JOY458758:JOY458787 JYU458758:JYU458787 KIQ458758:KIQ458787 KSM458758:KSM458787 LCI458758:LCI458787 LME458758:LME458787 LWA458758:LWA458787 MFW458758:MFW458787 MPS458758:MPS458787 MZO458758:MZO458787 NJK458758:NJK458787 NTG458758:NTG458787 ODC458758:ODC458787 OMY458758:OMY458787 OWU458758:OWU458787 PGQ458758:PGQ458787 PQM458758:PQM458787 QAI458758:QAI458787 QKE458758:QKE458787 QUA458758:QUA458787 RDW458758:RDW458787 RNS458758:RNS458787 RXO458758:RXO458787 SHK458758:SHK458787 SRG458758:SRG458787 TBC458758:TBC458787 TKY458758:TKY458787 TUU458758:TUU458787 UEQ458758:UEQ458787 UOM458758:UOM458787 UYI458758:UYI458787 VIE458758:VIE458787 VSA458758:VSA458787 WBW458758:WBW458787 WLS458758:WLS458787 WVO458758:WVO458787 G524294:G524323 JC524294:JC524323 SY524294:SY524323 ACU524294:ACU524323 AMQ524294:AMQ524323 AWM524294:AWM524323 BGI524294:BGI524323 BQE524294:BQE524323 CAA524294:CAA524323 CJW524294:CJW524323 CTS524294:CTS524323 DDO524294:DDO524323 DNK524294:DNK524323 DXG524294:DXG524323 EHC524294:EHC524323 EQY524294:EQY524323 FAU524294:FAU524323 FKQ524294:FKQ524323 FUM524294:FUM524323 GEI524294:GEI524323 GOE524294:GOE524323 GYA524294:GYA524323 HHW524294:HHW524323 HRS524294:HRS524323 IBO524294:IBO524323 ILK524294:ILK524323 IVG524294:IVG524323 JFC524294:JFC524323 JOY524294:JOY524323 JYU524294:JYU524323 KIQ524294:KIQ524323 KSM524294:KSM524323 LCI524294:LCI524323 LME524294:LME524323 LWA524294:LWA524323 MFW524294:MFW524323 MPS524294:MPS524323 MZO524294:MZO524323 NJK524294:NJK524323 NTG524294:NTG524323 ODC524294:ODC524323 OMY524294:OMY524323 OWU524294:OWU524323 PGQ524294:PGQ524323 PQM524294:PQM524323 QAI524294:QAI524323 QKE524294:QKE524323 QUA524294:QUA524323 RDW524294:RDW524323 RNS524294:RNS524323 RXO524294:RXO524323 SHK524294:SHK524323 SRG524294:SRG524323 TBC524294:TBC524323 TKY524294:TKY524323 TUU524294:TUU524323 UEQ524294:UEQ524323 UOM524294:UOM524323 UYI524294:UYI524323 VIE524294:VIE524323 VSA524294:VSA524323 WBW524294:WBW524323 WLS524294:WLS524323 WVO524294:WVO524323 G589830:G589859 JC589830:JC589859 SY589830:SY589859 ACU589830:ACU589859 AMQ589830:AMQ589859 AWM589830:AWM589859 BGI589830:BGI589859 BQE589830:BQE589859 CAA589830:CAA589859 CJW589830:CJW589859 CTS589830:CTS589859 DDO589830:DDO589859 DNK589830:DNK589859 DXG589830:DXG589859 EHC589830:EHC589859 EQY589830:EQY589859 FAU589830:FAU589859 FKQ589830:FKQ589859 FUM589830:FUM589859 GEI589830:GEI589859 GOE589830:GOE589859 GYA589830:GYA589859 HHW589830:HHW589859 HRS589830:HRS589859 IBO589830:IBO589859 ILK589830:ILK589859 IVG589830:IVG589859 JFC589830:JFC589859 JOY589830:JOY589859 JYU589830:JYU589859 KIQ589830:KIQ589859 KSM589830:KSM589859 LCI589830:LCI589859 LME589830:LME589859 LWA589830:LWA589859 MFW589830:MFW589859 MPS589830:MPS589859 MZO589830:MZO589859 NJK589830:NJK589859 NTG589830:NTG589859 ODC589830:ODC589859 OMY589830:OMY589859 OWU589830:OWU589859 PGQ589830:PGQ589859 PQM589830:PQM589859 QAI589830:QAI589859 QKE589830:QKE589859 QUA589830:QUA589859 RDW589830:RDW589859 RNS589830:RNS589859 RXO589830:RXO589859 SHK589830:SHK589859 SRG589830:SRG589859 TBC589830:TBC589859 TKY589830:TKY589859 TUU589830:TUU589859 UEQ589830:UEQ589859 UOM589830:UOM589859 UYI589830:UYI589859 VIE589830:VIE589859 VSA589830:VSA589859 WBW589830:WBW589859 WLS589830:WLS589859 WVO589830:WVO589859 G655366:G655395 JC655366:JC655395 SY655366:SY655395 ACU655366:ACU655395 AMQ655366:AMQ655395 AWM655366:AWM655395 BGI655366:BGI655395 BQE655366:BQE655395 CAA655366:CAA655395 CJW655366:CJW655395 CTS655366:CTS655395 DDO655366:DDO655395 DNK655366:DNK655395 DXG655366:DXG655395 EHC655366:EHC655395 EQY655366:EQY655395 FAU655366:FAU655395 FKQ655366:FKQ655395 FUM655366:FUM655395 GEI655366:GEI655395 GOE655366:GOE655395 GYA655366:GYA655395 HHW655366:HHW655395 HRS655366:HRS655395 IBO655366:IBO655395 ILK655366:ILK655395 IVG655366:IVG655395 JFC655366:JFC655395 JOY655366:JOY655395 JYU655366:JYU655395 KIQ655366:KIQ655395 KSM655366:KSM655395 LCI655366:LCI655395 LME655366:LME655395 LWA655366:LWA655395 MFW655366:MFW655395 MPS655366:MPS655395 MZO655366:MZO655395 NJK655366:NJK655395 NTG655366:NTG655395 ODC655366:ODC655395 OMY655366:OMY655395 OWU655366:OWU655395 PGQ655366:PGQ655395 PQM655366:PQM655395 QAI655366:QAI655395 QKE655366:QKE655395 QUA655366:QUA655395 RDW655366:RDW655395 RNS655366:RNS655395 RXO655366:RXO655395 SHK655366:SHK655395 SRG655366:SRG655395 TBC655366:TBC655395 TKY655366:TKY655395 TUU655366:TUU655395 UEQ655366:UEQ655395 UOM655366:UOM655395 UYI655366:UYI655395 VIE655366:VIE655395 VSA655366:VSA655395 WBW655366:WBW655395 WLS655366:WLS655395 WVO655366:WVO655395 G720902:G720931 JC720902:JC720931 SY720902:SY720931 ACU720902:ACU720931 AMQ720902:AMQ720931 AWM720902:AWM720931 BGI720902:BGI720931 BQE720902:BQE720931 CAA720902:CAA720931 CJW720902:CJW720931 CTS720902:CTS720931 DDO720902:DDO720931 DNK720902:DNK720931 DXG720902:DXG720931 EHC720902:EHC720931 EQY720902:EQY720931 FAU720902:FAU720931 FKQ720902:FKQ720931 FUM720902:FUM720931 GEI720902:GEI720931 GOE720902:GOE720931 GYA720902:GYA720931 HHW720902:HHW720931 HRS720902:HRS720931 IBO720902:IBO720931 ILK720902:ILK720931 IVG720902:IVG720931 JFC720902:JFC720931 JOY720902:JOY720931 JYU720902:JYU720931 KIQ720902:KIQ720931 KSM720902:KSM720931 LCI720902:LCI720931 LME720902:LME720931 LWA720902:LWA720931 MFW720902:MFW720931 MPS720902:MPS720931 MZO720902:MZO720931 NJK720902:NJK720931 NTG720902:NTG720931 ODC720902:ODC720931 OMY720902:OMY720931 OWU720902:OWU720931 PGQ720902:PGQ720931 PQM720902:PQM720931 QAI720902:QAI720931 QKE720902:QKE720931 QUA720902:QUA720931 RDW720902:RDW720931 RNS720902:RNS720931 RXO720902:RXO720931 SHK720902:SHK720931 SRG720902:SRG720931 TBC720902:TBC720931 TKY720902:TKY720931 TUU720902:TUU720931 UEQ720902:UEQ720931 UOM720902:UOM720931 UYI720902:UYI720931 VIE720902:VIE720931 VSA720902:VSA720931 WBW720902:WBW720931 WLS720902:WLS720931 WVO720902:WVO720931 G786438:G786467 JC786438:JC786467 SY786438:SY786467 ACU786438:ACU786467 AMQ786438:AMQ786467 AWM786438:AWM786467 BGI786438:BGI786467 BQE786438:BQE786467 CAA786438:CAA786467 CJW786438:CJW786467 CTS786438:CTS786467 DDO786438:DDO786467 DNK786438:DNK786467 DXG786438:DXG786467 EHC786438:EHC786467 EQY786438:EQY786467 FAU786438:FAU786467 FKQ786438:FKQ786467 FUM786438:FUM786467 GEI786438:GEI786467 GOE786438:GOE786467 GYA786438:GYA786467 HHW786438:HHW786467 HRS786438:HRS786467 IBO786438:IBO786467 ILK786438:ILK786467 IVG786438:IVG786467 JFC786438:JFC786467 JOY786438:JOY786467 JYU786438:JYU786467 KIQ786438:KIQ786467 KSM786438:KSM786467 LCI786438:LCI786467 LME786438:LME786467 LWA786438:LWA786467 MFW786438:MFW786467 MPS786438:MPS786467 MZO786438:MZO786467 NJK786438:NJK786467 NTG786438:NTG786467 ODC786438:ODC786467 OMY786438:OMY786467 OWU786438:OWU786467 PGQ786438:PGQ786467 PQM786438:PQM786467 QAI786438:QAI786467 QKE786438:QKE786467 QUA786438:QUA786467 RDW786438:RDW786467 RNS786438:RNS786467 RXO786438:RXO786467 SHK786438:SHK786467 SRG786438:SRG786467 TBC786438:TBC786467 TKY786438:TKY786467 TUU786438:TUU786467 UEQ786438:UEQ786467 UOM786438:UOM786467 UYI786438:UYI786467 VIE786438:VIE786467 VSA786438:VSA786467 WBW786438:WBW786467 WLS786438:WLS786467 WVO786438:WVO786467 G851974:G852003 JC851974:JC852003 SY851974:SY852003 ACU851974:ACU852003 AMQ851974:AMQ852003 AWM851974:AWM852003 BGI851974:BGI852003 BQE851974:BQE852003 CAA851974:CAA852003 CJW851974:CJW852003 CTS851974:CTS852003 DDO851974:DDO852003 DNK851974:DNK852003 DXG851974:DXG852003 EHC851974:EHC852003 EQY851974:EQY852003 FAU851974:FAU852003 FKQ851974:FKQ852003 FUM851974:FUM852003 GEI851974:GEI852003 GOE851974:GOE852003 GYA851974:GYA852003 HHW851974:HHW852003 HRS851974:HRS852003 IBO851974:IBO852003 ILK851974:ILK852003 IVG851974:IVG852003 JFC851974:JFC852003 JOY851974:JOY852003 JYU851974:JYU852003 KIQ851974:KIQ852003 KSM851974:KSM852003 LCI851974:LCI852003 LME851974:LME852003 LWA851974:LWA852003 MFW851974:MFW852003 MPS851974:MPS852003 MZO851974:MZO852003 NJK851974:NJK852003 NTG851974:NTG852003 ODC851974:ODC852003 OMY851974:OMY852003 OWU851974:OWU852003 PGQ851974:PGQ852003 PQM851974:PQM852003 QAI851974:QAI852003 QKE851974:QKE852003 QUA851974:QUA852003 RDW851974:RDW852003 RNS851974:RNS852003 RXO851974:RXO852003 SHK851974:SHK852003 SRG851974:SRG852003 TBC851974:TBC852003 TKY851974:TKY852003 TUU851974:TUU852003 UEQ851974:UEQ852003 UOM851974:UOM852003 UYI851974:UYI852003 VIE851974:VIE852003 VSA851974:VSA852003 WBW851974:WBW852003 WLS851974:WLS852003 WVO851974:WVO852003 G917510:G917539 JC917510:JC917539 SY917510:SY917539 ACU917510:ACU917539 AMQ917510:AMQ917539 AWM917510:AWM917539 BGI917510:BGI917539 BQE917510:BQE917539 CAA917510:CAA917539 CJW917510:CJW917539 CTS917510:CTS917539 DDO917510:DDO917539 DNK917510:DNK917539 DXG917510:DXG917539 EHC917510:EHC917539 EQY917510:EQY917539 FAU917510:FAU917539 FKQ917510:FKQ917539 FUM917510:FUM917539 GEI917510:GEI917539 GOE917510:GOE917539 GYA917510:GYA917539 HHW917510:HHW917539 HRS917510:HRS917539 IBO917510:IBO917539 ILK917510:ILK917539 IVG917510:IVG917539 JFC917510:JFC917539 JOY917510:JOY917539 JYU917510:JYU917539 KIQ917510:KIQ917539 KSM917510:KSM917539 LCI917510:LCI917539 LME917510:LME917539 LWA917510:LWA917539 MFW917510:MFW917539 MPS917510:MPS917539 MZO917510:MZO917539 NJK917510:NJK917539 NTG917510:NTG917539 ODC917510:ODC917539 OMY917510:OMY917539 OWU917510:OWU917539 PGQ917510:PGQ917539 PQM917510:PQM917539 QAI917510:QAI917539 QKE917510:QKE917539 QUA917510:QUA917539 RDW917510:RDW917539 RNS917510:RNS917539 RXO917510:RXO917539 SHK917510:SHK917539 SRG917510:SRG917539 TBC917510:TBC917539 TKY917510:TKY917539 TUU917510:TUU917539 UEQ917510:UEQ917539 UOM917510:UOM917539 UYI917510:UYI917539 VIE917510:VIE917539 VSA917510:VSA917539 WBW917510:WBW917539 WLS917510:WLS917539 WVO917510:WVO917539 G983046:G983075 JC983046:JC983075 SY983046:SY983075 ACU983046:ACU983075 AMQ983046:AMQ983075 AWM983046:AWM983075 BGI983046:BGI983075 BQE983046:BQE983075 CAA983046:CAA983075 CJW983046:CJW983075 CTS983046:CTS983075 DDO983046:DDO983075 DNK983046:DNK983075 DXG983046:DXG983075 EHC983046:EHC983075 EQY983046:EQY983075 FAU983046:FAU983075 FKQ983046:FKQ983075 FUM983046:FUM983075 GEI983046:GEI983075 GOE983046:GOE983075 GYA983046:GYA983075 HHW983046:HHW983075 HRS983046:HRS983075 IBO983046:IBO983075 ILK983046:ILK983075 IVG983046:IVG983075 JFC983046:JFC983075 JOY983046:JOY983075 JYU983046:JYU983075 KIQ983046:KIQ983075 KSM983046:KSM983075 LCI983046:LCI983075 LME983046:LME983075 LWA983046:LWA983075 MFW983046:MFW983075 MPS983046:MPS983075 MZO983046:MZO983075 NJK983046:NJK983075 NTG983046:NTG983075 ODC983046:ODC983075 OMY983046:OMY983075 OWU983046:OWU983075 PGQ983046:PGQ983075 PQM983046:PQM983075 QAI983046:QAI983075 QKE983046:QKE983075 QUA983046:QUA983075 RDW983046:RDW983075 RNS983046:RNS983075 RXO983046:RXO983075 SHK983046:SHK983075 SRG983046:SRG983075 TBC983046:TBC983075 TKY983046:TKY983075 TUU983046:TUU983075 UEQ983046:UEQ983075 UOM983046:UOM983075 UYI983046:UYI983075 VIE983046:VIE983075 VSA983046:VSA983075 WBW983046:WBW983075 WLS983046:WLS983075 WVO983046:WVO983075">
      <formula1>"男,女"</formula1>
    </dataValidation>
    <dataValidation type="list" allowBlank="1" showInputMessage="1" showErrorMessage="1" sqref="H6:H35">
      <formula1>"指導者,生徒,保護者,ドライバー,引率者,その他"</formula1>
    </dataValidation>
    <dataValidation imeMode="fullKatakana" allowBlank="1" showInputMessage="1" showErrorMessage="1" prompt="氏名をカタカナで入力してください。" sqref="F6:F35"/>
    <dataValidation type="list" allowBlank="1" showInputMessage="1" showErrorMessage="1" sqref="J6:R35">
      <formula1>"○"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:CV311"/>
  <sheetViews>
    <sheetView showGridLines="0" showRowColHeaders="0" workbookViewId="0">
      <pane ySplit="1" topLeftCell="A2" activePane="bottomLeft" state="frozen"/>
      <selection pane="bottomLeft" activeCell="L12" sqref="L12:Q13"/>
    </sheetView>
  </sheetViews>
  <sheetFormatPr defaultColWidth="0" defaultRowHeight="13.5" zeroHeight="1" x14ac:dyDescent="0.4"/>
  <cols>
    <col min="1" max="55" width="1.625" style="1" customWidth="1"/>
    <col min="56" max="100" width="1.625" style="1" hidden="1" customWidth="1"/>
    <col min="101" max="16384" width="8.625" style="1" hidden="1"/>
  </cols>
  <sheetData>
    <row r="1" spans="1:55" ht="30.75" customHeight="1" x14ac:dyDescent="0.4">
      <c r="A1" s="58"/>
      <c r="B1" s="488" t="s">
        <v>436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  <c r="AW1" s="488"/>
      <c r="AX1" s="488"/>
      <c r="AY1" s="488"/>
      <c r="AZ1" s="488"/>
      <c r="BA1" s="488"/>
      <c r="BB1" s="488"/>
      <c r="BC1" s="58"/>
    </row>
    <row r="2" spans="1:55" ht="9.9499999999999993" customHeight="1" x14ac:dyDescent="0.4"/>
    <row r="3" spans="1:55" ht="9.9499999999999993" customHeight="1" x14ac:dyDescent="0.4">
      <c r="B3" s="493" t="s">
        <v>432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</row>
    <row r="4" spans="1:55" ht="9.9499999999999993" customHeight="1" x14ac:dyDescent="0.4"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4"/>
      <c r="BB4" s="494"/>
    </row>
    <row r="5" spans="1:55" ht="9.9499999999999993" customHeight="1" x14ac:dyDescent="0.4"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494"/>
      <c r="AQ5" s="494"/>
      <c r="AR5" s="494"/>
      <c r="AS5" s="494"/>
      <c r="AT5" s="494"/>
      <c r="AU5" s="494"/>
      <c r="AV5" s="494"/>
      <c r="AW5" s="494"/>
      <c r="AX5" s="494"/>
      <c r="AY5" s="494"/>
      <c r="AZ5" s="494"/>
      <c r="BA5" s="494"/>
      <c r="BB5" s="494"/>
    </row>
    <row r="6" spans="1:55" ht="9.9499999999999993" customHeight="1" x14ac:dyDescent="0.4"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  <c r="AQ6" s="494"/>
      <c r="AR6" s="494"/>
      <c r="AS6" s="494"/>
      <c r="AT6" s="494"/>
      <c r="AU6" s="494"/>
      <c r="AV6" s="494"/>
      <c r="AW6" s="494"/>
      <c r="AX6" s="494"/>
      <c r="AY6" s="494"/>
      <c r="AZ6" s="494"/>
      <c r="BA6" s="494"/>
      <c r="BB6" s="494"/>
    </row>
    <row r="7" spans="1:55" ht="9.9499999999999993" customHeight="1" thickBot="1" x14ac:dyDescent="0.45"/>
    <row r="8" spans="1:55" ht="9.9499999999999993" customHeight="1" x14ac:dyDescent="0.4">
      <c r="B8"/>
      <c r="C8"/>
      <c r="D8"/>
      <c r="E8" s="498" t="s">
        <v>322</v>
      </c>
      <c r="F8" s="499"/>
      <c r="G8" s="499"/>
      <c r="H8" s="499"/>
      <c r="I8" s="499"/>
      <c r="J8" s="499"/>
      <c r="K8" s="500"/>
      <c r="L8" s="375" t="str">
        <f>初期設定!$Q$13&amp;"月"&amp;初期設定!$U$13&amp;"日"</f>
        <v>12月25日</v>
      </c>
      <c r="M8" s="499"/>
      <c r="N8" s="499"/>
      <c r="O8" s="499"/>
      <c r="P8" s="499"/>
      <c r="Q8" s="499"/>
      <c r="R8" s="499"/>
      <c r="S8" s="499"/>
      <c r="T8" s="499" t="str">
        <f>初期設定!$Q$13&amp;"月"&amp;初期設定!$U$13+1&amp;"日"</f>
        <v>12月26日</v>
      </c>
      <c r="U8" s="499"/>
      <c r="V8" s="499"/>
      <c r="W8" s="499"/>
      <c r="X8" s="499"/>
      <c r="Y8" s="499"/>
      <c r="Z8" s="499"/>
      <c r="AA8" s="499"/>
      <c r="AB8" s="499" t="str">
        <f>初期設定!$Q$13&amp;"月"&amp;初期設定!$U$13+2&amp;"日"</f>
        <v>12月27日</v>
      </c>
      <c r="AC8" s="499"/>
      <c r="AD8" s="499"/>
      <c r="AE8" s="499"/>
      <c r="AF8" s="499"/>
      <c r="AG8" s="499"/>
      <c r="AH8" s="499"/>
      <c r="AI8" s="499"/>
      <c r="AJ8" s="499" t="str">
        <f>初期設定!$Q$13&amp;"月"&amp;初期設定!$U$13+3&amp;"日"</f>
        <v>12月28日</v>
      </c>
      <c r="AK8" s="499"/>
      <c r="AL8" s="499"/>
      <c r="AM8" s="499"/>
      <c r="AN8" s="499"/>
      <c r="AO8" s="499"/>
      <c r="AP8" s="499"/>
      <c r="AQ8" s="513"/>
      <c r="AR8" s="498" t="s">
        <v>87</v>
      </c>
      <c r="AS8" s="499"/>
      <c r="AT8" s="499"/>
      <c r="AU8" s="499"/>
      <c r="AV8" s="500"/>
      <c r="AY8"/>
      <c r="AZ8"/>
      <c r="BA8"/>
      <c r="BB8"/>
    </row>
    <row r="9" spans="1:55" ht="9.9499999999999993" customHeight="1" x14ac:dyDescent="0.4">
      <c r="B9"/>
      <c r="C9"/>
      <c r="D9"/>
      <c r="E9" s="348"/>
      <c r="F9" s="349"/>
      <c r="G9" s="349"/>
      <c r="H9" s="349"/>
      <c r="I9" s="349"/>
      <c r="J9" s="349"/>
      <c r="K9" s="350"/>
      <c r="L9" s="512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514"/>
      <c r="AR9" s="348"/>
      <c r="AS9" s="349"/>
      <c r="AT9" s="349"/>
      <c r="AU9" s="349"/>
      <c r="AV9" s="350"/>
      <c r="AY9"/>
      <c r="AZ9"/>
      <c r="BA9"/>
      <c r="BB9"/>
    </row>
    <row r="10" spans="1:55" ht="9.9499999999999993" customHeight="1" x14ac:dyDescent="0.4">
      <c r="B10"/>
      <c r="C10"/>
      <c r="D10"/>
      <c r="E10" s="348"/>
      <c r="F10" s="349"/>
      <c r="G10" s="349"/>
      <c r="H10" s="349"/>
      <c r="I10" s="349"/>
      <c r="J10" s="349"/>
      <c r="K10" s="350"/>
      <c r="L10" s="519" t="s">
        <v>89</v>
      </c>
      <c r="M10" s="515"/>
      <c r="N10" s="515"/>
      <c r="O10" s="515"/>
      <c r="P10" s="515"/>
      <c r="Q10" s="515"/>
      <c r="R10" s="515"/>
      <c r="S10" s="515"/>
      <c r="T10" s="515" t="s">
        <v>90</v>
      </c>
      <c r="U10" s="515"/>
      <c r="V10" s="515"/>
      <c r="W10" s="515"/>
      <c r="X10" s="515"/>
      <c r="Y10" s="515"/>
      <c r="Z10" s="515"/>
      <c r="AA10" s="515"/>
      <c r="AB10" s="515" t="s">
        <v>91</v>
      </c>
      <c r="AC10" s="515"/>
      <c r="AD10" s="515"/>
      <c r="AE10" s="515"/>
      <c r="AF10" s="515"/>
      <c r="AG10" s="515"/>
      <c r="AH10" s="515"/>
      <c r="AI10" s="515"/>
      <c r="AJ10" s="515" t="s">
        <v>91</v>
      </c>
      <c r="AK10" s="515"/>
      <c r="AL10" s="515"/>
      <c r="AM10" s="515"/>
      <c r="AN10" s="515"/>
      <c r="AO10" s="515"/>
      <c r="AP10" s="515"/>
      <c r="AQ10" s="516"/>
      <c r="AR10" s="348"/>
      <c r="AS10" s="349"/>
      <c r="AT10" s="349"/>
      <c r="AU10" s="349"/>
      <c r="AV10" s="350"/>
      <c r="AY10"/>
      <c r="AZ10"/>
      <c r="BA10"/>
      <c r="BB10"/>
    </row>
    <row r="11" spans="1:55" ht="9.9499999999999993" customHeight="1" thickBot="1" x14ac:dyDescent="0.45">
      <c r="B11"/>
      <c r="C11"/>
      <c r="D11"/>
      <c r="E11" s="342"/>
      <c r="F11" s="343"/>
      <c r="G11" s="343"/>
      <c r="H11" s="343"/>
      <c r="I11" s="343"/>
      <c r="J11" s="343"/>
      <c r="K11" s="344"/>
      <c r="L11" s="520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8"/>
      <c r="AR11" s="342"/>
      <c r="AS11" s="343"/>
      <c r="AT11" s="343"/>
      <c r="AU11" s="343"/>
      <c r="AV11" s="344"/>
      <c r="AY11"/>
      <c r="AZ11"/>
      <c r="BA11"/>
      <c r="BB11"/>
    </row>
    <row r="12" spans="1:55" ht="9.9499999999999993" customHeight="1" x14ac:dyDescent="0.4">
      <c r="E12" s="361" t="s">
        <v>323</v>
      </c>
      <c r="F12" s="362"/>
      <c r="G12" s="362"/>
      <c r="H12" s="362"/>
      <c r="I12" s="362"/>
      <c r="J12" s="362"/>
      <c r="K12" s="363"/>
      <c r="L12" s="508"/>
      <c r="M12" s="509"/>
      <c r="N12" s="509"/>
      <c r="O12" s="509"/>
      <c r="P12" s="509"/>
      <c r="Q12" s="509"/>
      <c r="R12" s="362" t="s">
        <v>86</v>
      </c>
      <c r="S12" s="362"/>
      <c r="T12" s="509"/>
      <c r="U12" s="509"/>
      <c r="V12" s="509"/>
      <c r="W12" s="509"/>
      <c r="X12" s="509"/>
      <c r="Y12" s="509"/>
      <c r="Z12" s="362" t="s">
        <v>86</v>
      </c>
      <c r="AA12" s="362"/>
      <c r="AB12" s="509"/>
      <c r="AC12" s="509"/>
      <c r="AD12" s="509"/>
      <c r="AE12" s="509"/>
      <c r="AF12" s="509"/>
      <c r="AG12" s="509"/>
      <c r="AH12" s="362" t="s">
        <v>86</v>
      </c>
      <c r="AI12" s="362"/>
      <c r="AJ12" s="509"/>
      <c r="AK12" s="509"/>
      <c r="AL12" s="509"/>
      <c r="AM12" s="509"/>
      <c r="AN12" s="509"/>
      <c r="AO12" s="509"/>
      <c r="AP12" s="362" t="s">
        <v>86</v>
      </c>
      <c r="AQ12" s="506"/>
      <c r="AR12" s="501">
        <f>SUM(AJ12,AB12,T12,L12)</f>
        <v>0</v>
      </c>
      <c r="AS12" s="502"/>
      <c r="AT12" s="502"/>
      <c r="AU12" s="362" t="s">
        <v>86</v>
      </c>
      <c r="AV12" s="363"/>
      <c r="AY12"/>
      <c r="AZ12"/>
      <c r="BA12"/>
      <c r="BB12"/>
    </row>
    <row r="13" spans="1:55" ht="9.9499999999999993" customHeight="1" thickBot="1" x14ac:dyDescent="0.45">
      <c r="E13" s="342"/>
      <c r="F13" s="343"/>
      <c r="G13" s="343"/>
      <c r="H13" s="343"/>
      <c r="I13" s="343"/>
      <c r="J13" s="343"/>
      <c r="K13" s="344"/>
      <c r="L13" s="510"/>
      <c r="M13" s="511"/>
      <c r="N13" s="511"/>
      <c r="O13" s="511"/>
      <c r="P13" s="511"/>
      <c r="Q13" s="511"/>
      <c r="R13" s="343"/>
      <c r="S13" s="343"/>
      <c r="T13" s="511"/>
      <c r="U13" s="511"/>
      <c r="V13" s="511"/>
      <c r="W13" s="511"/>
      <c r="X13" s="511"/>
      <c r="Y13" s="511"/>
      <c r="Z13" s="343"/>
      <c r="AA13" s="343"/>
      <c r="AB13" s="511"/>
      <c r="AC13" s="511"/>
      <c r="AD13" s="511"/>
      <c r="AE13" s="511"/>
      <c r="AF13" s="511"/>
      <c r="AG13" s="511"/>
      <c r="AH13" s="343"/>
      <c r="AI13" s="343"/>
      <c r="AJ13" s="511"/>
      <c r="AK13" s="511"/>
      <c r="AL13" s="511"/>
      <c r="AM13" s="511"/>
      <c r="AN13" s="511"/>
      <c r="AO13" s="511"/>
      <c r="AP13" s="343"/>
      <c r="AQ13" s="507"/>
      <c r="AR13" s="503"/>
      <c r="AS13" s="504"/>
      <c r="AT13" s="504"/>
      <c r="AU13" s="343"/>
      <c r="AV13" s="344"/>
      <c r="AY13"/>
      <c r="AZ13"/>
      <c r="BA13"/>
      <c r="BB13"/>
    </row>
    <row r="14" spans="1:55" ht="9.9499999999999993" customHeight="1" x14ac:dyDescent="0.4"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Q14"/>
      <c r="AW14"/>
      <c r="AX14"/>
      <c r="AY14"/>
      <c r="AZ14"/>
      <c r="BA14"/>
      <c r="BB14"/>
    </row>
    <row r="15" spans="1:55" ht="9.9499999999999993" customHeight="1" x14ac:dyDescent="0.4">
      <c r="B15" s="490" t="s">
        <v>92</v>
      </c>
      <c r="C15" s="490"/>
      <c r="D15" s="490"/>
      <c r="E15" s="490"/>
      <c r="F15" s="490"/>
      <c r="G15" s="490"/>
      <c r="H15" s="505" t="str">
        <f>初期設定!Z19&amp;初期設定!AF19&amp;" 円（税込）　"</f>
        <v>弁当のみ550 円（税込）　</v>
      </c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  <c r="AV15" s="505"/>
      <c r="AW15" s="505"/>
      <c r="AX15" s="505"/>
      <c r="AY15" s="505"/>
      <c r="AZ15" s="505"/>
      <c r="BA15" s="505"/>
      <c r="BB15" s="505"/>
    </row>
    <row r="16" spans="1:55" ht="9.9499999999999993" customHeight="1" x14ac:dyDescent="0.4">
      <c r="B16" s="490"/>
      <c r="C16" s="490"/>
      <c r="D16" s="490"/>
      <c r="E16" s="490"/>
      <c r="F16" s="490"/>
      <c r="G16" s="490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</row>
    <row r="17" spans="1:55" ht="9.9499999999999993" customHeight="1" x14ac:dyDescent="0.4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0"/>
      <c r="AK17" s="160"/>
      <c r="AL17" s="160"/>
      <c r="AM17" s="160"/>
      <c r="AN17" s="160"/>
      <c r="AO17" s="160"/>
      <c r="AP17" s="160"/>
      <c r="AQ17" s="161"/>
      <c r="AR17" s="160"/>
      <c r="AS17" s="160"/>
      <c r="AT17" s="160"/>
      <c r="AU17" s="160"/>
      <c r="AV17" s="160"/>
      <c r="AW17" s="161"/>
      <c r="AX17" s="161"/>
      <c r="AY17" s="161"/>
      <c r="AZ17" s="161"/>
      <c r="BA17" s="161"/>
      <c r="BB17" s="161"/>
      <c r="BC17" s="160"/>
    </row>
    <row r="18" spans="1:55" ht="9.9499999999999993" customHeight="1" x14ac:dyDescent="0.4"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Q18"/>
      <c r="AW18"/>
      <c r="AX18"/>
      <c r="AY18"/>
      <c r="AZ18"/>
      <c r="BA18"/>
      <c r="BB18"/>
    </row>
    <row r="19" spans="1:55" ht="9.9499999999999993" customHeight="1" x14ac:dyDescent="0.4">
      <c r="C19" s="495" t="s">
        <v>434</v>
      </c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5"/>
      <c r="AU19" s="495"/>
      <c r="AV19" s="495"/>
      <c r="AW19" s="495"/>
      <c r="AX19" s="495"/>
      <c r="AY19" s="495"/>
      <c r="AZ19" s="495"/>
      <c r="BA19" s="495"/>
      <c r="BB19"/>
    </row>
    <row r="20" spans="1:55" ht="9.9499999999999993" customHeight="1" x14ac:dyDescent="0.4"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5"/>
      <c r="AL20" s="495"/>
      <c r="AM20" s="495"/>
      <c r="AN20" s="495"/>
      <c r="AO20" s="495"/>
      <c r="AP20" s="495"/>
      <c r="AQ20" s="495"/>
      <c r="AR20" s="495"/>
      <c r="AS20" s="495"/>
      <c r="AT20" s="495"/>
      <c r="AU20" s="495"/>
      <c r="AV20" s="495"/>
      <c r="AW20" s="495"/>
      <c r="AX20" s="495"/>
      <c r="AY20" s="495"/>
      <c r="AZ20" s="495"/>
      <c r="BA20" s="495"/>
      <c r="BB20"/>
    </row>
    <row r="21" spans="1:55" ht="9.9499999999999993" customHeight="1" x14ac:dyDescent="0.4"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495"/>
      <c r="AU21" s="495"/>
      <c r="AV21" s="495"/>
      <c r="AW21" s="495"/>
      <c r="AX21" s="495"/>
      <c r="AY21" s="495"/>
      <c r="AZ21" s="495"/>
      <c r="BA21" s="495"/>
      <c r="BB21"/>
    </row>
    <row r="22" spans="1:55" ht="9.9499999999999993" hidden="1" customHeight="1" x14ac:dyDescent="0.4"/>
    <row r="23" spans="1:55" ht="9.9499999999999993" hidden="1" customHeight="1" x14ac:dyDescent="0.4">
      <c r="BC23" s="16"/>
    </row>
    <row r="24" spans="1:55" ht="9.9499999999999993" hidden="1" customHeight="1" x14ac:dyDescent="0.4">
      <c r="BC24" s="16"/>
    </row>
    <row r="25" spans="1:55" ht="9.9499999999999993" customHeight="1" x14ac:dyDescent="0.4"/>
    <row r="26" spans="1:55" ht="9.9499999999999993" customHeight="1" x14ac:dyDescent="0.4">
      <c r="B26" s="490" t="s">
        <v>93</v>
      </c>
      <c r="C26" s="490"/>
      <c r="D26" s="490"/>
      <c r="E26" s="490"/>
      <c r="F26" s="490"/>
      <c r="G26" s="490"/>
      <c r="H26" s="492" t="s">
        <v>113</v>
      </c>
      <c r="I26" s="492"/>
      <c r="J26" s="492"/>
      <c r="K26" s="492"/>
      <c r="L26" s="492"/>
      <c r="M26" s="492"/>
      <c r="N26" s="492"/>
      <c r="O26" s="491"/>
      <c r="P26" s="491"/>
      <c r="Q26" s="490" t="s">
        <v>94</v>
      </c>
      <c r="R26" s="490"/>
      <c r="T26" s="492" t="s">
        <v>112</v>
      </c>
      <c r="U26" s="492"/>
      <c r="V26" s="492"/>
      <c r="W26" s="492"/>
      <c r="X26" s="492"/>
      <c r="Y26" s="492"/>
      <c r="Z26" s="492"/>
      <c r="AA26" s="491"/>
      <c r="AB26" s="491"/>
      <c r="AC26" s="490" t="s">
        <v>94</v>
      </c>
      <c r="AD26" s="490"/>
      <c r="AF26" s="492" t="s">
        <v>111</v>
      </c>
      <c r="AG26" s="492"/>
      <c r="AH26" s="492"/>
      <c r="AI26" s="492"/>
      <c r="AJ26" s="492"/>
      <c r="AK26" s="492"/>
      <c r="AL26" s="492"/>
      <c r="AM26" s="491"/>
      <c r="AN26" s="491"/>
      <c r="AO26" s="490" t="s">
        <v>94</v>
      </c>
      <c r="AP26" s="490"/>
      <c r="AR26" s="492" t="s">
        <v>110</v>
      </c>
      <c r="AS26" s="492"/>
      <c r="AT26" s="492"/>
      <c r="AU26" s="492"/>
      <c r="AV26" s="492"/>
      <c r="AW26" s="492"/>
      <c r="AX26" s="492"/>
      <c r="AY26" s="491"/>
      <c r="AZ26" s="491"/>
      <c r="BA26" s="490" t="s">
        <v>94</v>
      </c>
      <c r="BB26" s="490"/>
    </row>
    <row r="27" spans="1:55" ht="9.9499999999999993" customHeight="1" x14ac:dyDescent="0.4">
      <c r="B27" s="490"/>
      <c r="C27" s="490"/>
      <c r="D27" s="490"/>
      <c r="E27" s="490"/>
      <c r="F27" s="490"/>
      <c r="G27" s="490"/>
      <c r="H27" s="492"/>
      <c r="I27" s="492"/>
      <c r="J27" s="492"/>
      <c r="K27" s="492"/>
      <c r="L27" s="492"/>
      <c r="M27" s="492"/>
      <c r="N27" s="492"/>
      <c r="O27" s="491"/>
      <c r="P27" s="491"/>
      <c r="Q27" s="490"/>
      <c r="R27" s="490"/>
      <c r="T27" s="492"/>
      <c r="U27" s="492"/>
      <c r="V27" s="492"/>
      <c r="W27" s="492"/>
      <c r="X27" s="492"/>
      <c r="Y27" s="492"/>
      <c r="Z27" s="492"/>
      <c r="AA27" s="491"/>
      <c r="AB27" s="491"/>
      <c r="AC27" s="490"/>
      <c r="AD27" s="490"/>
      <c r="AF27" s="492"/>
      <c r="AG27" s="492"/>
      <c r="AH27" s="492"/>
      <c r="AI27" s="492"/>
      <c r="AJ27" s="492"/>
      <c r="AK27" s="492"/>
      <c r="AL27" s="492"/>
      <c r="AM27" s="491"/>
      <c r="AN27" s="491"/>
      <c r="AO27" s="490"/>
      <c r="AP27" s="490"/>
      <c r="AR27" s="492"/>
      <c r="AS27" s="492"/>
      <c r="AT27" s="492"/>
      <c r="AU27" s="492"/>
      <c r="AV27" s="492"/>
      <c r="AW27" s="492"/>
      <c r="AX27" s="492"/>
      <c r="AY27" s="491"/>
      <c r="AZ27" s="491"/>
      <c r="BA27" s="490"/>
      <c r="BB27" s="490"/>
    </row>
    <row r="28" spans="1:55" ht="9.9499999999999993" customHeight="1" x14ac:dyDescent="0.4"/>
    <row r="29" spans="1:55" ht="9.9499999999999993" customHeight="1" x14ac:dyDescent="0.4">
      <c r="B29" s="490" t="s">
        <v>95</v>
      </c>
      <c r="C29" s="490"/>
      <c r="D29" s="490"/>
      <c r="E29" s="490"/>
      <c r="F29" s="490"/>
      <c r="G29" s="490"/>
      <c r="I29" s="489"/>
      <c r="J29" s="489"/>
      <c r="K29" s="490" t="s">
        <v>96</v>
      </c>
      <c r="L29" s="490"/>
      <c r="M29" s="489"/>
      <c r="N29" s="489"/>
      <c r="O29" s="490" t="s">
        <v>97</v>
      </c>
      <c r="P29" s="490"/>
      <c r="Q29" s="489"/>
      <c r="R29" s="489"/>
      <c r="S29" s="490" t="s">
        <v>98</v>
      </c>
      <c r="T29" s="490"/>
      <c r="U29" s="489"/>
      <c r="V29" s="489"/>
      <c r="W29" s="495" t="s">
        <v>100</v>
      </c>
      <c r="X29" s="495"/>
      <c r="Y29" s="495"/>
      <c r="Z29" s="495"/>
      <c r="AA29" s="495"/>
      <c r="AB29" s="495"/>
      <c r="AC29" s="495"/>
      <c r="AD29" s="495"/>
      <c r="AE29" s="495"/>
      <c r="AF29" s="495"/>
      <c r="AG29" s="495"/>
      <c r="AH29" s="495"/>
      <c r="AI29" s="495"/>
      <c r="AJ29" s="495"/>
      <c r="AK29" s="495"/>
      <c r="AL29" s="495"/>
      <c r="AM29" s="495"/>
      <c r="AN29" s="495"/>
      <c r="AO29" s="495"/>
      <c r="AP29" s="495"/>
      <c r="AQ29" s="495"/>
      <c r="AR29" s="495"/>
      <c r="AS29" s="495"/>
      <c r="AT29" s="495"/>
      <c r="AU29" s="495"/>
      <c r="AV29" s="495"/>
      <c r="AW29" s="495"/>
      <c r="AX29" s="495"/>
      <c r="AY29" s="495"/>
      <c r="AZ29" s="495"/>
      <c r="BA29" s="495"/>
      <c r="BB29" s="495"/>
    </row>
    <row r="30" spans="1:55" ht="9.9499999999999993" customHeight="1" x14ac:dyDescent="0.4">
      <c r="B30" s="490"/>
      <c r="C30" s="490"/>
      <c r="D30" s="490"/>
      <c r="E30" s="490"/>
      <c r="F30" s="490"/>
      <c r="G30" s="490"/>
      <c r="I30" s="489"/>
      <c r="J30" s="489"/>
      <c r="K30" s="490"/>
      <c r="L30" s="490"/>
      <c r="M30" s="489"/>
      <c r="N30" s="489"/>
      <c r="O30" s="490"/>
      <c r="P30" s="490"/>
      <c r="Q30" s="489"/>
      <c r="R30" s="489"/>
      <c r="S30" s="490"/>
      <c r="T30" s="490"/>
      <c r="U30" s="489"/>
      <c r="V30" s="489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5"/>
      <c r="AH30" s="495"/>
      <c r="AI30" s="495"/>
      <c r="AJ30" s="495"/>
      <c r="AK30" s="495"/>
      <c r="AL30" s="495"/>
      <c r="AM30" s="495"/>
      <c r="AN30" s="495"/>
      <c r="AO30" s="495"/>
      <c r="AP30" s="495"/>
      <c r="AQ30" s="495"/>
      <c r="AR30" s="495"/>
      <c r="AS30" s="495"/>
      <c r="AT30" s="495"/>
      <c r="AU30" s="495"/>
      <c r="AV30" s="495"/>
      <c r="AW30" s="495"/>
      <c r="AX30" s="495"/>
      <c r="AY30" s="495"/>
      <c r="AZ30" s="495"/>
      <c r="BA30" s="495"/>
      <c r="BB30" s="495"/>
    </row>
    <row r="31" spans="1:55" ht="9.9499999999999993" customHeight="1" x14ac:dyDescent="0.4">
      <c r="B31" s="2"/>
      <c r="C31" s="2"/>
      <c r="D31" s="2"/>
      <c r="E31" s="2"/>
      <c r="F31" s="2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5" ht="9.9499999999999993" customHeight="1" x14ac:dyDescent="0.4">
      <c r="B32" s="490" t="s">
        <v>101</v>
      </c>
      <c r="C32" s="490"/>
      <c r="D32" s="490"/>
      <c r="E32" s="490"/>
      <c r="F32" s="490"/>
      <c r="G32" s="490"/>
      <c r="H32" s="490" t="s">
        <v>102</v>
      </c>
      <c r="I32" s="490"/>
      <c r="J32" s="490"/>
      <c r="K32" s="490"/>
      <c r="L32" s="490"/>
      <c r="M32" s="490"/>
      <c r="N32" s="490"/>
      <c r="O32" s="489"/>
      <c r="P32" s="489"/>
      <c r="Q32" s="490" t="s">
        <v>98</v>
      </c>
      <c r="R32" s="490"/>
      <c r="S32" s="489"/>
      <c r="T32" s="489"/>
      <c r="U32" s="490" t="s">
        <v>99</v>
      </c>
      <c r="V32" s="490"/>
      <c r="W32"/>
      <c r="X32"/>
      <c r="Y32" s="490" t="s">
        <v>103</v>
      </c>
      <c r="Z32" s="490"/>
      <c r="AA32" s="490"/>
      <c r="AB32" s="490"/>
      <c r="AC32" s="490"/>
      <c r="AD32" s="490"/>
      <c r="AE32" s="490"/>
      <c r="AF32" s="489"/>
      <c r="AG32" s="489"/>
      <c r="AH32" s="490" t="s">
        <v>98</v>
      </c>
      <c r="AI32" s="490"/>
      <c r="AJ32" s="489"/>
      <c r="AK32" s="489"/>
      <c r="AL32" s="490" t="s">
        <v>99</v>
      </c>
      <c r="AM32" s="490"/>
      <c r="AN32" s="496" t="s">
        <v>104</v>
      </c>
      <c r="AO32" s="496"/>
      <c r="AP32" s="496"/>
      <c r="AQ32" s="496"/>
      <c r="AR32" s="496"/>
      <c r="AS32" s="496"/>
      <c r="AT32" s="496"/>
      <c r="AU32" s="496"/>
      <c r="AV32" s="496"/>
      <c r="AW32" s="496"/>
      <c r="AX32" s="496"/>
      <c r="AY32" s="496"/>
      <c r="AZ32" s="496"/>
      <c r="BA32" s="496"/>
      <c r="BB32" s="496"/>
      <c r="BC32" s="496"/>
    </row>
    <row r="33" spans="2:55" ht="9.9499999999999993" customHeight="1" x14ac:dyDescent="0.4"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89"/>
      <c r="P33" s="489"/>
      <c r="Q33" s="490"/>
      <c r="R33" s="490"/>
      <c r="S33" s="489"/>
      <c r="T33" s="489"/>
      <c r="U33" s="490"/>
      <c r="V33" s="490"/>
      <c r="W33"/>
      <c r="X33"/>
      <c r="Y33" s="490"/>
      <c r="Z33" s="490"/>
      <c r="AA33" s="490"/>
      <c r="AB33" s="490"/>
      <c r="AC33" s="490"/>
      <c r="AD33" s="490"/>
      <c r="AE33" s="490"/>
      <c r="AF33" s="489"/>
      <c r="AG33" s="489"/>
      <c r="AH33" s="490"/>
      <c r="AI33" s="490"/>
      <c r="AJ33" s="489"/>
      <c r="AK33" s="489"/>
      <c r="AL33" s="490"/>
      <c r="AM33" s="490"/>
      <c r="AN33" s="496"/>
      <c r="AO33" s="496"/>
      <c r="AP33" s="496"/>
      <c r="AQ33" s="496"/>
      <c r="AR33" s="496"/>
      <c r="AS33" s="496"/>
      <c r="AT33" s="496"/>
      <c r="AU33" s="496"/>
      <c r="AV33" s="496"/>
      <c r="AW33" s="496"/>
      <c r="AX33" s="496"/>
      <c r="AY33" s="496"/>
      <c r="AZ33" s="496"/>
      <c r="BA33" s="496"/>
      <c r="BB33" s="496"/>
      <c r="BC33" s="496"/>
    </row>
    <row r="34" spans="2:55" ht="9.9499999999999993" customHeight="1" x14ac:dyDescent="0.4"/>
    <row r="35" spans="2:55" ht="9.9499999999999993" customHeight="1" x14ac:dyDescent="0.4">
      <c r="B35" s="490" t="s">
        <v>105</v>
      </c>
      <c r="C35" s="490"/>
      <c r="D35" s="490"/>
      <c r="E35" s="490"/>
      <c r="F35" s="490"/>
      <c r="G35" s="490"/>
      <c r="I35" s="489"/>
      <c r="J35" s="489"/>
      <c r="K35" s="489"/>
      <c r="L35" s="489"/>
      <c r="M35" s="489"/>
      <c r="N35" s="489"/>
      <c r="O35" s="489"/>
      <c r="P35" s="489"/>
      <c r="R35" s="495" t="s">
        <v>106</v>
      </c>
      <c r="S35" s="495"/>
      <c r="T35" s="495"/>
      <c r="U35" s="495"/>
      <c r="V35" s="495"/>
      <c r="W35" s="495"/>
      <c r="X35" s="495"/>
      <c r="Y35" s="495"/>
      <c r="Z35" s="495"/>
      <c r="AA35" s="495"/>
      <c r="AB35" s="495"/>
      <c r="AC35" s="495"/>
      <c r="AD35" s="495"/>
      <c r="AE35" s="495"/>
      <c r="AF35" s="495"/>
      <c r="AG35" s="495"/>
      <c r="AH35" s="495"/>
      <c r="AI35" s="495"/>
      <c r="AJ35" s="495"/>
      <c r="AK35" s="495"/>
      <c r="AL35" s="495"/>
      <c r="AM35" s="495"/>
      <c r="AN35" s="495"/>
      <c r="AO35" s="495"/>
      <c r="AP35" s="495"/>
      <c r="AQ35" s="495"/>
      <c r="AR35" s="495"/>
      <c r="AS35" s="495"/>
      <c r="AT35" s="495"/>
      <c r="AU35" s="495"/>
      <c r="AV35" s="495"/>
      <c r="AW35" s="495"/>
      <c r="AX35" s="495"/>
      <c r="AY35" s="495"/>
      <c r="AZ35" s="495"/>
      <c r="BA35" s="495"/>
      <c r="BB35" s="495"/>
    </row>
    <row r="36" spans="2:55" ht="9.9499999999999993" customHeight="1" x14ac:dyDescent="0.4">
      <c r="B36" s="490"/>
      <c r="C36" s="490"/>
      <c r="D36" s="490"/>
      <c r="E36" s="490"/>
      <c r="F36" s="490"/>
      <c r="G36" s="490"/>
      <c r="I36" s="489"/>
      <c r="J36" s="489"/>
      <c r="K36" s="489"/>
      <c r="L36" s="489"/>
      <c r="M36" s="489"/>
      <c r="N36" s="489"/>
      <c r="O36" s="489"/>
      <c r="P36" s="489"/>
      <c r="R36" s="495"/>
      <c r="S36" s="495"/>
      <c r="T36" s="495"/>
      <c r="U36" s="495"/>
      <c r="V36" s="495"/>
      <c r="W36" s="495"/>
      <c r="X36" s="495"/>
      <c r="Y36" s="495"/>
      <c r="Z36" s="495"/>
      <c r="AA36" s="495"/>
      <c r="AB36" s="495"/>
      <c r="AC36" s="495"/>
      <c r="AD36" s="495"/>
      <c r="AE36" s="495"/>
      <c r="AF36" s="495"/>
      <c r="AG36" s="495"/>
      <c r="AH36" s="495"/>
      <c r="AI36" s="495"/>
      <c r="AJ36" s="495"/>
      <c r="AK36" s="495"/>
      <c r="AL36" s="495"/>
      <c r="AM36" s="495"/>
      <c r="AN36" s="495"/>
      <c r="AO36" s="495"/>
      <c r="AP36" s="495"/>
      <c r="AQ36" s="495"/>
      <c r="AR36" s="495"/>
      <c r="AS36" s="495"/>
      <c r="AT36" s="495"/>
      <c r="AU36" s="495"/>
      <c r="AV36" s="495"/>
      <c r="AW36" s="495"/>
      <c r="AX36" s="495"/>
      <c r="AY36" s="495"/>
      <c r="AZ36" s="495"/>
      <c r="BA36" s="495"/>
      <c r="BB36" s="495"/>
    </row>
    <row r="37" spans="2:55" ht="9.9499999999999993" customHeight="1" x14ac:dyDescent="0.4"/>
    <row r="38" spans="2:55" ht="9.9499999999999993" customHeight="1" x14ac:dyDescent="0.4">
      <c r="B38" s="490" t="s">
        <v>107</v>
      </c>
      <c r="C38" s="490"/>
      <c r="D38" s="490"/>
      <c r="E38" s="490"/>
      <c r="F38" s="490"/>
      <c r="G38" s="490"/>
      <c r="I38" s="489"/>
      <c r="J38" s="489"/>
      <c r="K38" s="489"/>
      <c r="L38" s="489"/>
      <c r="M38" s="489"/>
      <c r="N38" s="489"/>
      <c r="O38" s="489"/>
      <c r="P38" s="489"/>
      <c r="R38" s="495" t="s">
        <v>108</v>
      </c>
      <c r="S38" s="495"/>
      <c r="T38" s="495"/>
      <c r="U38" s="495"/>
      <c r="V38" s="495"/>
      <c r="W38" s="495"/>
      <c r="X38" s="495"/>
      <c r="Y38" s="495"/>
      <c r="Z38" s="495"/>
      <c r="AA38" s="495"/>
      <c r="AB38" s="495"/>
      <c r="AC38" s="495"/>
      <c r="AD38" s="495"/>
      <c r="AE38" s="495"/>
      <c r="AF38" s="495"/>
      <c r="AG38" s="495"/>
      <c r="AH38" s="495"/>
      <c r="AI38" s="495"/>
      <c r="AJ38" s="495"/>
      <c r="AK38" s="495"/>
      <c r="AL38" s="495"/>
      <c r="AM38" s="495"/>
      <c r="AN38" s="495"/>
      <c r="AO38" s="495"/>
      <c r="AP38" s="495"/>
      <c r="AQ38" s="495"/>
      <c r="AR38" s="495"/>
      <c r="AS38" s="495"/>
      <c r="AT38" s="495"/>
      <c r="AU38" s="495"/>
      <c r="AV38" s="495"/>
      <c r="AW38" s="495"/>
      <c r="AX38" s="495"/>
      <c r="AY38" s="495"/>
      <c r="AZ38" s="495"/>
      <c r="BA38" s="495"/>
      <c r="BB38" s="495"/>
    </row>
    <row r="39" spans="2:55" ht="9.9499999999999993" customHeight="1" x14ac:dyDescent="0.4">
      <c r="B39" s="490"/>
      <c r="C39" s="490"/>
      <c r="D39" s="490"/>
      <c r="E39" s="490"/>
      <c r="F39" s="490"/>
      <c r="G39" s="490"/>
      <c r="I39" s="489"/>
      <c r="J39" s="489"/>
      <c r="K39" s="489"/>
      <c r="L39" s="489"/>
      <c r="M39" s="489"/>
      <c r="N39" s="489"/>
      <c r="O39" s="489"/>
      <c r="P39" s="489"/>
      <c r="R39" s="495"/>
      <c r="S39" s="495"/>
      <c r="T39" s="495"/>
      <c r="U39" s="495"/>
      <c r="V39" s="495"/>
      <c r="W39" s="495"/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5"/>
      <c r="AI39" s="495"/>
      <c r="AJ39" s="495"/>
      <c r="AK39" s="495"/>
      <c r="AL39" s="495"/>
      <c r="AM39" s="495"/>
      <c r="AN39" s="495"/>
      <c r="AO39" s="495"/>
      <c r="AP39" s="495"/>
      <c r="AQ39" s="495"/>
      <c r="AR39" s="495"/>
      <c r="AS39" s="495"/>
      <c r="AT39" s="495"/>
      <c r="AU39" s="495"/>
      <c r="AV39" s="495"/>
      <c r="AW39" s="495"/>
      <c r="AX39" s="495"/>
      <c r="AY39" s="495"/>
      <c r="AZ39" s="495"/>
      <c r="BA39" s="495"/>
      <c r="BB39" s="495"/>
    </row>
    <row r="40" spans="2:55" ht="9.9499999999999993" customHeight="1" x14ac:dyDescent="0.4">
      <c r="R40" s="495" t="s">
        <v>109</v>
      </c>
      <c r="S40" s="495"/>
      <c r="T40" s="495"/>
      <c r="U40" s="495"/>
      <c r="V40" s="495"/>
      <c r="W40" s="495"/>
      <c r="X40" s="495"/>
      <c r="Y40" s="495"/>
      <c r="Z40" s="495"/>
      <c r="AA40" s="495"/>
      <c r="AB40" s="495"/>
      <c r="AC40" s="495"/>
      <c r="AD40" s="495"/>
      <c r="AE40" s="495"/>
      <c r="AF40" s="495"/>
      <c r="AG40" s="495"/>
      <c r="AH40" s="495"/>
      <c r="AI40" s="495"/>
      <c r="AJ40" s="495"/>
      <c r="AK40" s="495"/>
      <c r="AL40" s="495"/>
      <c r="AM40" s="495"/>
      <c r="AN40" s="495"/>
      <c r="AO40" s="495"/>
      <c r="AP40" s="495"/>
      <c r="AQ40" s="495"/>
      <c r="AR40" s="495"/>
      <c r="AS40" s="495"/>
      <c r="AT40" s="495"/>
      <c r="AU40" s="495"/>
      <c r="AV40" s="495"/>
      <c r="AW40" s="495"/>
      <c r="AX40" s="495"/>
      <c r="AY40" s="495"/>
      <c r="AZ40" s="495"/>
      <c r="BA40" s="495"/>
      <c r="BB40" s="495"/>
    </row>
    <row r="41" spans="2:55" ht="9.9499999999999993" customHeight="1" x14ac:dyDescent="0.4">
      <c r="R41" s="495"/>
      <c r="S41" s="495"/>
      <c r="T41" s="495"/>
      <c r="U41" s="495"/>
      <c r="V41" s="495"/>
      <c r="W41" s="495"/>
      <c r="X41" s="495"/>
      <c r="Y41" s="495"/>
      <c r="Z41" s="495"/>
      <c r="AA41" s="495"/>
      <c r="AB41" s="495"/>
      <c r="AC41" s="495"/>
      <c r="AD41" s="495"/>
      <c r="AE41" s="495"/>
      <c r="AF41" s="495"/>
      <c r="AG41" s="495"/>
      <c r="AH41" s="495"/>
      <c r="AI41" s="495"/>
      <c r="AJ41" s="495"/>
      <c r="AK41" s="495"/>
      <c r="AL41" s="495"/>
      <c r="AM41" s="495"/>
      <c r="AN41" s="495"/>
      <c r="AO41" s="495"/>
      <c r="AP41" s="495"/>
      <c r="AQ41" s="495"/>
      <c r="AR41" s="495"/>
      <c r="AS41" s="495"/>
      <c r="AT41" s="495"/>
      <c r="AU41" s="495"/>
      <c r="AV41" s="495"/>
      <c r="AW41" s="495"/>
      <c r="AX41" s="495"/>
      <c r="AY41" s="495"/>
      <c r="AZ41" s="495"/>
      <c r="BA41" s="495"/>
      <c r="BB41" s="495"/>
    </row>
    <row r="42" spans="2:55" ht="9.9499999999999993" customHeight="1" x14ac:dyDescent="0.4"/>
    <row r="43" spans="2:55" ht="32.450000000000003" customHeight="1" x14ac:dyDescent="0.4">
      <c r="B43" s="490" t="s">
        <v>88</v>
      </c>
      <c r="C43" s="490"/>
      <c r="D43" s="490"/>
      <c r="E43" s="490"/>
      <c r="F43" s="490"/>
      <c r="G43" s="490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7"/>
      <c r="AE43" s="497"/>
      <c r="AF43" s="497"/>
      <c r="AG43" s="497"/>
      <c r="AH43" s="497"/>
      <c r="AI43" s="497"/>
      <c r="AJ43" s="497"/>
      <c r="AK43" s="497"/>
      <c r="AL43" s="497"/>
      <c r="AM43" s="497"/>
      <c r="AN43" s="497"/>
      <c r="AO43" s="497"/>
      <c r="AP43" s="497"/>
      <c r="AQ43" s="497"/>
      <c r="AR43" s="497"/>
      <c r="AS43" s="497"/>
      <c r="AT43" s="497"/>
      <c r="AU43" s="497"/>
      <c r="AV43" s="497"/>
      <c r="AW43" s="497"/>
      <c r="AX43" s="497"/>
      <c r="AY43" s="497"/>
      <c r="AZ43" s="497"/>
      <c r="BA43" s="497"/>
      <c r="BB43" s="497"/>
    </row>
    <row r="44" spans="2:55" ht="32.450000000000003" customHeight="1" x14ac:dyDescent="0.4">
      <c r="B44" s="490"/>
      <c r="C44" s="490"/>
      <c r="D44" s="490"/>
      <c r="E44" s="490"/>
      <c r="F44" s="490"/>
      <c r="G44" s="490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7"/>
      <c r="AH44" s="497"/>
      <c r="AI44" s="497"/>
      <c r="AJ44" s="497"/>
      <c r="AK44" s="497"/>
      <c r="AL44" s="497"/>
      <c r="AM44" s="497"/>
      <c r="AN44" s="497"/>
      <c r="AO44" s="497"/>
      <c r="AP44" s="497"/>
      <c r="AQ44" s="497"/>
      <c r="AR44" s="497"/>
      <c r="AS44" s="497"/>
      <c r="AT44" s="497"/>
      <c r="AU44" s="497"/>
      <c r="AV44" s="497"/>
      <c r="AW44" s="497"/>
      <c r="AX44" s="497"/>
      <c r="AY44" s="497"/>
      <c r="AZ44" s="497"/>
      <c r="BA44" s="497"/>
      <c r="BB44" s="497"/>
    </row>
    <row r="45" spans="2:55" ht="32.450000000000003" customHeight="1" x14ac:dyDescent="0.4">
      <c r="B45" s="490"/>
      <c r="C45" s="490"/>
      <c r="D45" s="490"/>
      <c r="E45" s="490"/>
      <c r="F45" s="490"/>
      <c r="G45" s="490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7"/>
      <c r="AH45" s="497"/>
      <c r="AI45" s="497"/>
      <c r="AJ45" s="497"/>
      <c r="AK45" s="497"/>
      <c r="AL45" s="497"/>
      <c r="AM45" s="497"/>
      <c r="AN45" s="497"/>
      <c r="AO45" s="497"/>
      <c r="AP45" s="497"/>
      <c r="AQ45" s="497"/>
      <c r="AR45" s="497"/>
      <c r="AS45" s="497"/>
      <c r="AT45" s="497"/>
      <c r="AU45" s="497"/>
      <c r="AV45" s="497"/>
      <c r="AW45" s="497"/>
      <c r="AX45" s="497"/>
      <c r="AY45" s="497"/>
      <c r="AZ45" s="497"/>
      <c r="BA45" s="497"/>
      <c r="BB45" s="497"/>
    </row>
    <row r="46" spans="2:55" ht="9.9499999999999993" customHeight="1" x14ac:dyDescent="0.4"/>
    <row r="47" spans="2:55" ht="9.9499999999999993" hidden="1" customHeight="1" x14ac:dyDescent="0.4"/>
    <row r="48" spans="2:55" ht="9.9499999999999993" hidden="1" customHeight="1" x14ac:dyDescent="0.4"/>
    <row r="49" ht="9.9499999999999993" hidden="1" customHeight="1" x14ac:dyDescent="0.4"/>
    <row r="50" ht="9.9499999999999993" hidden="1" customHeight="1" x14ac:dyDescent="0.4"/>
    <row r="51" ht="9.9499999999999993" hidden="1" customHeight="1" x14ac:dyDescent="0.4"/>
    <row r="52" ht="9.9499999999999993" hidden="1" customHeight="1" x14ac:dyDescent="0.4"/>
    <row r="53" ht="9.9499999999999993" hidden="1" customHeight="1" x14ac:dyDescent="0.4"/>
    <row r="54" ht="9.9499999999999993" hidden="1" customHeight="1" x14ac:dyDescent="0.4"/>
    <row r="55" ht="9.9499999999999993" hidden="1" customHeight="1" x14ac:dyDescent="0.4"/>
    <row r="56" ht="9.9499999999999993" hidden="1" customHeight="1" x14ac:dyDescent="0.4"/>
    <row r="57" ht="9.9499999999999993" hidden="1" customHeight="1" x14ac:dyDescent="0.4"/>
    <row r="58" ht="9.9499999999999993" hidden="1" customHeight="1" x14ac:dyDescent="0.4"/>
    <row r="59" ht="9.9499999999999993" hidden="1" customHeight="1" x14ac:dyDescent="0.4"/>
    <row r="60" ht="9.9499999999999993" hidden="1" customHeight="1" x14ac:dyDescent="0.4"/>
    <row r="61" ht="9.9499999999999993" hidden="1" customHeight="1" x14ac:dyDescent="0.4"/>
    <row r="62" ht="9.9499999999999993" hidden="1" customHeight="1" x14ac:dyDescent="0.4"/>
    <row r="63" ht="9.9499999999999993" hidden="1" customHeight="1" x14ac:dyDescent="0.4"/>
    <row r="64" ht="9.9499999999999993" hidden="1" customHeight="1" x14ac:dyDescent="0.4"/>
    <row r="65" ht="9.9499999999999993" hidden="1" customHeight="1" x14ac:dyDescent="0.4"/>
    <row r="66" ht="9.9499999999999993" hidden="1" customHeight="1" x14ac:dyDescent="0.4"/>
    <row r="67" ht="9.9499999999999993" hidden="1" customHeight="1" x14ac:dyDescent="0.4"/>
    <row r="68" ht="9.9499999999999993" hidden="1" customHeight="1" x14ac:dyDescent="0.4"/>
    <row r="69" ht="9.9499999999999993" hidden="1" customHeight="1" x14ac:dyDescent="0.4"/>
    <row r="70" ht="9.9499999999999993" hidden="1" customHeight="1" x14ac:dyDescent="0.4"/>
    <row r="71" ht="9.9499999999999993" hidden="1" customHeight="1" x14ac:dyDescent="0.4"/>
    <row r="72" ht="9.9499999999999993" hidden="1" customHeight="1" x14ac:dyDescent="0.4"/>
    <row r="73" ht="9.9499999999999993" hidden="1" customHeight="1" x14ac:dyDescent="0.4"/>
    <row r="74" ht="9.9499999999999993" hidden="1" customHeight="1" x14ac:dyDescent="0.4"/>
    <row r="75" ht="9.9499999999999993" hidden="1" customHeight="1" x14ac:dyDescent="0.4"/>
    <row r="76" ht="9.9499999999999993" hidden="1" customHeight="1" x14ac:dyDescent="0.4"/>
    <row r="77" ht="9.9499999999999993" hidden="1" customHeight="1" x14ac:dyDescent="0.4"/>
    <row r="78" ht="9.9499999999999993" hidden="1" customHeight="1" x14ac:dyDescent="0.4"/>
    <row r="79" ht="9.9499999999999993" hidden="1" customHeight="1" x14ac:dyDescent="0.4"/>
    <row r="80" ht="9.9499999999999993" hidden="1" customHeight="1" x14ac:dyDescent="0.4"/>
    <row r="81" ht="9.9499999999999993" hidden="1" customHeight="1" x14ac:dyDescent="0.4"/>
    <row r="82" ht="9.9499999999999993" hidden="1" customHeight="1" x14ac:dyDescent="0.4"/>
    <row r="83" ht="9.9499999999999993" hidden="1" customHeight="1" x14ac:dyDescent="0.4"/>
    <row r="84" ht="9.9499999999999993" hidden="1" customHeight="1" x14ac:dyDescent="0.4"/>
    <row r="85" ht="9.9499999999999993" hidden="1" customHeight="1" x14ac:dyDescent="0.4"/>
    <row r="86" ht="9.9499999999999993" hidden="1" customHeight="1" x14ac:dyDescent="0.4"/>
    <row r="87" ht="9.9499999999999993" hidden="1" customHeight="1" x14ac:dyDescent="0.4"/>
    <row r="88" ht="9.9499999999999993" hidden="1" customHeight="1" x14ac:dyDescent="0.4"/>
    <row r="89" ht="9.9499999999999993" hidden="1" customHeight="1" x14ac:dyDescent="0.4"/>
    <row r="90" ht="9.9499999999999993" hidden="1" customHeight="1" x14ac:dyDescent="0.4"/>
    <row r="91" ht="9.9499999999999993" hidden="1" customHeight="1" x14ac:dyDescent="0.4"/>
    <row r="92" ht="9.9499999999999993" hidden="1" customHeight="1" x14ac:dyDescent="0.4"/>
    <row r="93" ht="9.9499999999999993" hidden="1" customHeight="1" x14ac:dyDescent="0.4"/>
    <row r="94" ht="9.9499999999999993" hidden="1" customHeight="1" x14ac:dyDescent="0.4"/>
    <row r="95" ht="9.9499999999999993" hidden="1" customHeight="1" x14ac:dyDescent="0.4"/>
    <row r="96" ht="9.9499999999999993" hidden="1" customHeight="1" x14ac:dyDescent="0.4"/>
    <row r="97" ht="9.9499999999999993" hidden="1" customHeight="1" x14ac:dyDescent="0.4"/>
    <row r="98" ht="9.9499999999999993" hidden="1" customHeight="1" x14ac:dyDescent="0.4"/>
    <row r="99" ht="9.9499999999999993" hidden="1" customHeight="1" x14ac:dyDescent="0.4"/>
    <row r="100" ht="9.9499999999999993" hidden="1" customHeight="1" x14ac:dyDescent="0.4"/>
    <row r="101" ht="9.9499999999999993" hidden="1" customHeight="1" x14ac:dyDescent="0.4"/>
    <row r="102" ht="9.9499999999999993" hidden="1" customHeight="1" x14ac:dyDescent="0.4"/>
    <row r="103" ht="9.9499999999999993" hidden="1" customHeight="1" x14ac:dyDescent="0.4"/>
    <row r="104" ht="9.9499999999999993" hidden="1" customHeight="1" x14ac:dyDescent="0.4"/>
    <row r="105" ht="9.9499999999999993" hidden="1" customHeight="1" x14ac:dyDescent="0.4"/>
    <row r="106" ht="9.9499999999999993" hidden="1" customHeight="1" x14ac:dyDescent="0.4"/>
    <row r="107" ht="9.9499999999999993" hidden="1" customHeight="1" x14ac:dyDescent="0.4"/>
    <row r="108" ht="9.9499999999999993" hidden="1" customHeight="1" x14ac:dyDescent="0.4"/>
    <row r="109" ht="9.9499999999999993" hidden="1" customHeight="1" x14ac:dyDescent="0.4"/>
    <row r="110" ht="9.9499999999999993" hidden="1" customHeight="1" x14ac:dyDescent="0.4"/>
    <row r="111" ht="9.9499999999999993" hidden="1" customHeight="1" x14ac:dyDescent="0.4"/>
    <row r="112" ht="9.9499999999999993" hidden="1" customHeight="1" x14ac:dyDescent="0.4"/>
    <row r="113" ht="9.9499999999999993" hidden="1" customHeight="1" x14ac:dyDescent="0.4"/>
    <row r="114" ht="9.9499999999999993" hidden="1" customHeight="1" x14ac:dyDescent="0.4"/>
    <row r="115" ht="9.9499999999999993" hidden="1" customHeight="1" x14ac:dyDescent="0.4"/>
    <row r="116" ht="9.9499999999999993" hidden="1" customHeight="1" x14ac:dyDescent="0.4"/>
    <row r="117" ht="9.9499999999999993" hidden="1" customHeight="1" x14ac:dyDescent="0.4"/>
    <row r="118" ht="9.9499999999999993" hidden="1" customHeight="1" x14ac:dyDescent="0.4"/>
    <row r="119" ht="9.9499999999999993" hidden="1" customHeight="1" x14ac:dyDescent="0.4"/>
    <row r="120" ht="9.9499999999999993" hidden="1" customHeight="1" x14ac:dyDescent="0.4"/>
    <row r="121" ht="9.9499999999999993" hidden="1" customHeight="1" x14ac:dyDescent="0.4"/>
    <row r="122" ht="9.9499999999999993" hidden="1" customHeight="1" x14ac:dyDescent="0.4"/>
    <row r="123" ht="9.9499999999999993" hidden="1" customHeight="1" x14ac:dyDescent="0.4"/>
    <row r="124" ht="9.9499999999999993" hidden="1" customHeight="1" x14ac:dyDescent="0.4"/>
    <row r="125" ht="9.9499999999999993" hidden="1" customHeight="1" x14ac:dyDescent="0.4"/>
    <row r="126" ht="9.9499999999999993" hidden="1" customHeight="1" x14ac:dyDescent="0.4"/>
    <row r="127" ht="9.9499999999999993" hidden="1" customHeight="1" x14ac:dyDescent="0.4"/>
    <row r="128" ht="9.9499999999999993" hidden="1" customHeight="1" x14ac:dyDescent="0.4"/>
    <row r="129" ht="9.9499999999999993" hidden="1" customHeight="1" x14ac:dyDescent="0.4"/>
    <row r="130" ht="9.9499999999999993" hidden="1" customHeight="1" x14ac:dyDescent="0.4"/>
    <row r="131" ht="9.9499999999999993" hidden="1" customHeight="1" x14ac:dyDescent="0.4"/>
    <row r="132" ht="9.9499999999999993" hidden="1" customHeight="1" x14ac:dyDescent="0.4"/>
    <row r="133" ht="9.9499999999999993" hidden="1" customHeight="1" x14ac:dyDescent="0.4"/>
    <row r="134" ht="9.9499999999999993" hidden="1" customHeight="1" x14ac:dyDescent="0.4"/>
    <row r="135" ht="9.9499999999999993" hidden="1" customHeight="1" x14ac:dyDescent="0.4"/>
    <row r="136" ht="9.9499999999999993" hidden="1" customHeight="1" x14ac:dyDescent="0.4"/>
    <row r="137" ht="9.9499999999999993" hidden="1" customHeight="1" x14ac:dyDescent="0.4"/>
    <row r="138" ht="9.9499999999999993" hidden="1" customHeight="1" x14ac:dyDescent="0.4"/>
    <row r="139" ht="9.9499999999999993" hidden="1" customHeight="1" x14ac:dyDescent="0.4"/>
    <row r="140" ht="9.9499999999999993" hidden="1" customHeight="1" x14ac:dyDescent="0.4"/>
    <row r="141" ht="9.9499999999999993" hidden="1" customHeight="1" x14ac:dyDescent="0.4"/>
    <row r="142" ht="9.9499999999999993" hidden="1" customHeight="1" x14ac:dyDescent="0.4"/>
    <row r="143" ht="9.9499999999999993" hidden="1" customHeight="1" x14ac:dyDescent="0.4"/>
    <row r="144" ht="9.9499999999999993" hidden="1" customHeight="1" x14ac:dyDescent="0.4"/>
    <row r="145" ht="9.9499999999999993" hidden="1" customHeight="1" x14ac:dyDescent="0.4"/>
    <row r="146" ht="9.9499999999999993" hidden="1" customHeight="1" x14ac:dyDescent="0.4"/>
    <row r="147" ht="9.9499999999999993" hidden="1" customHeight="1" x14ac:dyDescent="0.4"/>
    <row r="148" ht="9.9499999999999993" hidden="1" customHeight="1" x14ac:dyDescent="0.4"/>
    <row r="149" ht="9.9499999999999993" hidden="1" customHeight="1" x14ac:dyDescent="0.4"/>
    <row r="150" ht="9.9499999999999993" hidden="1" customHeight="1" x14ac:dyDescent="0.4"/>
    <row r="151" ht="9.9499999999999993" hidden="1" customHeight="1" x14ac:dyDescent="0.4"/>
    <row r="152" ht="9.9499999999999993" hidden="1" customHeight="1" x14ac:dyDescent="0.4"/>
    <row r="153" ht="9.9499999999999993" hidden="1" customHeight="1" x14ac:dyDescent="0.4"/>
    <row r="154" ht="9.9499999999999993" hidden="1" customHeight="1" x14ac:dyDescent="0.4"/>
    <row r="155" ht="9.9499999999999993" hidden="1" customHeight="1" x14ac:dyDescent="0.4"/>
    <row r="156" ht="9.9499999999999993" hidden="1" customHeight="1" x14ac:dyDescent="0.4"/>
    <row r="157" ht="9.9499999999999993" hidden="1" customHeight="1" x14ac:dyDescent="0.4"/>
    <row r="158" ht="9.9499999999999993" hidden="1" customHeight="1" x14ac:dyDescent="0.4"/>
    <row r="159" ht="9.9499999999999993" hidden="1" customHeight="1" x14ac:dyDescent="0.4"/>
    <row r="160" ht="9.9499999999999993" hidden="1" customHeight="1" x14ac:dyDescent="0.4"/>
    <row r="161" ht="9.9499999999999993" hidden="1" customHeight="1" x14ac:dyDescent="0.4"/>
    <row r="162" ht="9.9499999999999993" hidden="1" customHeight="1" x14ac:dyDescent="0.4"/>
    <row r="163" ht="9.9499999999999993" hidden="1" customHeight="1" x14ac:dyDescent="0.4"/>
    <row r="164" ht="9.9499999999999993" hidden="1" customHeight="1" x14ac:dyDescent="0.4"/>
    <row r="165" ht="9.9499999999999993" hidden="1" customHeight="1" x14ac:dyDescent="0.4"/>
    <row r="166" ht="9.9499999999999993" hidden="1" customHeight="1" x14ac:dyDescent="0.4"/>
    <row r="167" ht="9.9499999999999993" hidden="1" customHeight="1" x14ac:dyDescent="0.4"/>
    <row r="168" ht="9.9499999999999993" hidden="1" customHeight="1" x14ac:dyDescent="0.4"/>
    <row r="169" ht="9.9499999999999993" hidden="1" customHeight="1" x14ac:dyDescent="0.4"/>
    <row r="170" ht="9.9499999999999993" hidden="1" customHeight="1" x14ac:dyDescent="0.4"/>
    <row r="171" ht="9.9499999999999993" hidden="1" customHeight="1" x14ac:dyDescent="0.4"/>
    <row r="172" ht="9.9499999999999993" hidden="1" customHeight="1" x14ac:dyDescent="0.4"/>
    <row r="173" ht="9.9499999999999993" hidden="1" customHeight="1" x14ac:dyDescent="0.4"/>
    <row r="174" ht="9.9499999999999993" hidden="1" customHeight="1" x14ac:dyDescent="0.4"/>
    <row r="175" ht="9.9499999999999993" hidden="1" customHeight="1" x14ac:dyDescent="0.4"/>
    <row r="176" ht="9.9499999999999993" hidden="1" customHeight="1" x14ac:dyDescent="0.4"/>
    <row r="177" ht="9.9499999999999993" hidden="1" customHeight="1" x14ac:dyDescent="0.4"/>
    <row r="178" ht="9.9499999999999993" hidden="1" customHeight="1" x14ac:dyDescent="0.4"/>
    <row r="179" ht="9.9499999999999993" hidden="1" customHeight="1" x14ac:dyDescent="0.4"/>
    <row r="180" ht="9.9499999999999993" hidden="1" customHeight="1" x14ac:dyDescent="0.4"/>
    <row r="181" ht="9.9499999999999993" hidden="1" customHeight="1" x14ac:dyDescent="0.4"/>
    <row r="182" ht="9.9499999999999993" hidden="1" customHeight="1" x14ac:dyDescent="0.4"/>
    <row r="183" ht="9.9499999999999993" hidden="1" customHeight="1" x14ac:dyDescent="0.4"/>
    <row r="184" ht="9.9499999999999993" hidden="1" customHeight="1" x14ac:dyDescent="0.4"/>
    <row r="185" ht="9.9499999999999993" hidden="1" customHeight="1" x14ac:dyDescent="0.4"/>
    <row r="186" ht="9.9499999999999993" hidden="1" customHeight="1" x14ac:dyDescent="0.4"/>
    <row r="187" ht="9.9499999999999993" hidden="1" customHeight="1" x14ac:dyDescent="0.4"/>
    <row r="188" ht="9.9499999999999993" hidden="1" customHeight="1" x14ac:dyDescent="0.4"/>
    <row r="189" ht="9.9499999999999993" hidden="1" customHeight="1" x14ac:dyDescent="0.4"/>
    <row r="190" ht="9.9499999999999993" hidden="1" customHeight="1" x14ac:dyDescent="0.4"/>
    <row r="191" ht="9.9499999999999993" hidden="1" customHeight="1" x14ac:dyDescent="0.4"/>
    <row r="192" ht="9.9499999999999993" hidden="1" customHeight="1" x14ac:dyDescent="0.4"/>
    <row r="193" ht="9.9499999999999993" hidden="1" customHeight="1" x14ac:dyDescent="0.4"/>
    <row r="194" ht="9.9499999999999993" hidden="1" customHeight="1" x14ac:dyDescent="0.4"/>
    <row r="195" ht="9.9499999999999993" hidden="1" customHeight="1" x14ac:dyDescent="0.4"/>
    <row r="196" ht="9.9499999999999993" hidden="1" customHeight="1" x14ac:dyDescent="0.4"/>
    <row r="197" ht="9.9499999999999993" hidden="1" customHeight="1" x14ac:dyDescent="0.4"/>
    <row r="198" ht="9.9499999999999993" hidden="1" customHeight="1" x14ac:dyDescent="0.4"/>
    <row r="199" ht="9.9499999999999993" hidden="1" customHeight="1" x14ac:dyDescent="0.4"/>
    <row r="200" ht="9.9499999999999993" hidden="1" customHeight="1" x14ac:dyDescent="0.4"/>
    <row r="201" ht="9.9499999999999993" hidden="1" customHeight="1" x14ac:dyDescent="0.4"/>
    <row r="202" ht="9.9499999999999993" hidden="1" customHeight="1" x14ac:dyDescent="0.4"/>
    <row r="203" ht="9.9499999999999993" hidden="1" customHeight="1" x14ac:dyDescent="0.4"/>
    <row r="204" ht="9.9499999999999993" hidden="1" customHeight="1" x14ac:dyDescent="0.4"/>
    <row r="205" ht="9.9499999999999993" hidden="1" customHeight="1" x14ac:dyDescent="0.4"/>
    <row r="206" ht="9.9499999999999993" hidden="1" customHeight="1" x14ac:dyDescent="0.4"/>
    <row r="207" ht="9.9499999999999993" hidden="1" customHeight="1" x14ac:dyDescent="0.4"/>
    <row r="208" ht="9.9499999999999993" hidden="1" customHeight="1" x14ac:dyDescent="0.4"/>
    <row r="209" ht="9.9499999999999993" hidden="1" customHeight="1" x14ac:dyDescent="0.4"/>
    <row r="210" ht="9.9499999999999993" hidden="1" customHeight="1" x14ac:dyDescent="0.4"/>
    <row r="211" ht="9.9499999999999993" hidden="1" customHeight="1" x14ac:dyDescent="0.4"/>
    <row r="212" ht="9.9499999999999993" hidden="1" customHeight="1" x14ac:dyDescent="0.4"/>
    <row r="213" ht="9.9499999999999993" hidden="1" customHeight="1" x14ac:dyDescent="0.4"/>
    <row r="214" ht="9.9499999999999993" hidden="1" customHeight="1" x14ac:dyDescent="0.4"/>
    <row r="215" ht="9.9499999999999993" hidden="1" customHeight="1" x14ac:dyDescent="0.4"/>
    <row r="216" ht="9.9499999999999993" hidden="1" customHeight="1" x14ac:dyDescent="0.4"/>
    <row r="217" ht="9.9499999999999993" hidden="1" customHeight="1" x14ac:dyDescent="0.4"/>
    <row r="218" ht="9.9499999999999993" hidden="1" customHeight="1" x14ac:dyDescent="0.4"/>
    <row r="219" ht="9.9499999999999993" hidden="1" customHeight="1" x14ac:dyDescent="0.4"/>
    <row r="220" ht="9.9499999999999993" hidden="1" customHeight="1" x14ac:dyDescent="0.4"/>
    <row r="221" ht="9.9499999999999993" hidden="1" customHeight="1" x14ac:dyDescent="0.4"/>
    <row r="222" ht="9.9499999999999993" hidden="1" customHeight="1" x14ac:dyDescent="0.4"/>
    <row r="223" ht="9.9499999999999993" hidden="1" customHeight="1" x14ac:dyDescent="0.4"/>
    <row r="224" ht="9.9499999999999993" hidden="1" customHeight="1" x14ac:dyDescent="0.4"/>
    <row r="225" ht="9.9499999999999993" hidden="1" customHeight="1" x14ac:dyDescent="0.4"/>
    <row r="226" ht="9.9499999999999993" hidden="1" customHeight="1" x14ac:dyDescent="0.4"/>
    <row r="227" ht="9.9499999999999993" hidden="1" customHeight="1" x14ac:dyDescent="0.4"/>
    <row r="228" ht="9.9499999999999993" hidden="1" customHeight="1" x14ac:dyDescent="0.4"/>
    <row r="229" ht="9.9499999999999993" hidden="1" customHeight="1" x14ac:dyDescent="0.4"/>
    <row r="230" ht="9.9499999999999993" hidden="1" customHeight="1" x14ac:dyDescent="0.4"/>
    <row r="231" ht="9.9499999999999993" hidden="1" customHeight="1" x14ac:dyDescent="0.4"/>
    <row r="232" ht="9.9499999999999993" hidden="1" customHeight="1" x14ac:dyDescent="0.4"/>
    <row r="233" ht="9.9499999999999993" hidden="1" customHeight="1" x14ac:dyDescent="0.4"/>
    <row r="234" ht="9.9499999999999993" hidden="1" customHeight="1" x14ac:dyDescent="0.4"/>
    <row r="235" ht="9.9499999999999993" hidden="1" customHeight="1" x14ac:dyDescent="0.4"/>
    <row r="236" ht="9.9499999999999993" hidden="1" customHeight="1" x14ac:dyDescent="0.4"/>
    <row r="237" ht="9.9499999999999993" hidden="1" customHeight="1" x14ac:dyDescent="0.4"/>
    <row r="238" ht="9.9499999999999993" hidden="1" customHeight="1" x14ac:dyDescent="0.4"/>
    <row r="239" ht="9.9499999999999993" hidden="1" customHeight="1" x14ac:dyDescent="0.4"/>
    <row r="240" ht="9.9499999999999993" hidden="1" customHeight="1" x14ac:dyDescent="0.4"/>
    <row r="241" ht="9.9499999999999993" hidden="1" customHeight="1" x14ac:dyDescent="0.4"/>
    <row r="242" ht="9.9499999999999993" hidden="1" customHeight="1" x14ac:dyDescent="0.4"/>
    <row r="243" ht="9.9499999999999993" hidden="1" customHeight="1" x14ac:dyDescent="0.4"/>
    <row r="244" ht="9.9499999999999993" hidden="1" customHeight="1" x14ac:dyDescent="0.4"/>
    <row r="245" ht="9.9499999999999993" hidden="1" customHeight="1" x14ac:dyDescent="0.4"/>
    <row r="246" ht="9.9499999999999993" hidden="1" customHeight="1" x14ac:dyDescent="0.4"/>
    <row r="247" ht="9.9499999999999993" hidden="1" customHeight="1" x14ac:dyDescent="0.4"/>
    <row r="248" ht="9.9499999999999993" hidden="1" customHeight="1" x14ac:dyDescent="0.4"/>
    <row r="249" ht="9.9499999999999993" hidden="1" customHeight="1" x14ac:dyDescent="0.4"/>
    <row r="250" ht="9.9499999999999993" hidden="1" customHeight="1" x14ac:dyDescent="0.4"/>
    <row r="251" ht="9.9499999999999993" hidden="1" customHeight="1" x14ac:dyDescent="0.4"/>
    <row r="252" ht="9.9499999999999993" hidden="1" customHeight="1" x14ac:dyDescent="0.4"/>
    <row r="253" ht="9.9499999999999993" hidden="1" customHeight="1" x14ac:dyDescent="0.4"/>
    <row r="254" ht="9.9499999999999993" hidden="1" customHeight="1" x14ac:dyDescent="0.4"/>
    <row r="255" ht="9.9499999999999993" hidden="1" customHeight="1" x14ac:dyDescent="0.4"/>
    <row r="256" ht="9.9499999999999993" hidden="1" customHeight="1" x14ac:dyDescent="0.4"/>
    <row r="257" ht="9.9499999999999993" hidden="1" customHeight="1" x14ac:dyDescent="0.4"/>
    <row r="258" ht="9.9499999999999993" hidden="1" customHeight="1" x14ac:dyDescent="0.4"/>
    <row r="259" ht="9.9499999999999993" hidden="1" customHeight="1" x14ac:dyDescent="0.4"/>
    <row r="260" ht="9.9499999999999993" hidden="1" customHeight="1" x14ac:dyDescent="0.4"/>
    <row r="261" ht="9.9499999999999993" hidden="1" customHeight="1" x14ac:dyDescent="0.4"/>
    <row r="262" ht="9.9499999999999993" hidden="1" customHeight="1" x14ac:dyDescent="0.4"/>
    <row r="263" ht="9.9499999999999993" hidden="1" customHeight="1" x14ac:dyDescent="0.4"/>
    <row r="264" ht="9.9499999999999993" hidden="1" customHeight="1" x14ac:dyDescent="0.4"/>
    <row r="265" ht="9.9499999999999993" hidden="1" customHeight="1" x14ac:dyDescent="0.4"/>
    <row r="266" ht="9.9499999999999993" hidden="1" customHeight="1" x14ac:dyDescent="0.4"/>
    <row r="267" ht="9.9499999999999993" hidden="1" customHeight="1" x14ac:dyDescent="0.4"/>
    <row r="268" ht="9.9499999999999993" hidden="1" customHeight="1" x14ac:dyDescent="0.4"/>
    <row r="269" ht="9.9499999999999993" hidden="1" customHeight="1" x14ac:dyDescent="0.4"/>
    <row r="270" ht="9.9499999999999993" hidden="1" customHeight="1" x14ac:dyDescent="0.4"/>
    <row r="271" ht="9.9499999999999993" hidden="1" customHeight="1" x14ac:dyDescent="0.4"/>
    <row r="272" ht="9.9499999999999993" hidden="1" customHeight="1" x14ac:dyDescent="0.4"/>
    <row r="273" ht="9.9499999999999993" hidden="1" customHeight="1" x14ac:dyDescent="0.4"/>
    <row r="274" ht="9.9499999999999993" hidden="1" customHeight="1" x14ac:dyDescent="0.4"/>
    <row r="275" ht="9.9499999999999993" hidden="1" customHeight="1" x14ac:dyDescent="0.4"/>
    <row r="276" ht="9.9499999999999993" hidden="1" customHeight="1" x14ac:dyDescent="0.4"/>
    <row r="277" ht="9.9499999999999993" hidden="1" customHeight="1" x14ac:dyDescent="0.4"/>
    <row r="278" ht="9.9499999999999993" hidden="1" customHeight="1" x14ac:dyDescent="0.4"/>
    <row r="279" ht="9.9499999999999993" hidden="1" customHeight="1" x14ac:dyDescent="0.4"/>
    <row r="280" ht="9.9499999999999993" hidden="1" customHeight="1" x14ac:dyDescent="0.4"/>
    <row r="281" ht="9.9499999999999993" hidden="1" customHeight="1" x14ac:dyDescent="0.4"/>
    <row r="282" ht="9.9499999999999993" hidden="1" customHeight="1" x14ac:dyDescent="0.4"/>
    <row r="283" ht="9.9499999999999993" hidden="1" customHeight="1" x14ac:dyDescent="0.4"/>
    <row r="284" ht="9.9499999999999993" hidden="1" customHeight="1" x14ac:dyDescent="0.4"/>
    <row r="285" ht="9.9499999999999993" hidden="1" customHeight="1" x14ac:dyDescent="0.4"/>
    <row r="286" ht="9.9499999999999993" hidden="1" customHeight="1" x14ac:dyDescent="0.4"/>
    <row r="287" ht="9.9499999999999993" hidden="1" customHeight="1" x14ac:dyDescent="0.4"/>
    <row r="288" ht="9.9499999999999993" hidden="1" customHeight="1" x14ac:dyDescent="0.4"/>
    <row r="289" ht="9.9499999999999993" hidden="1" customHeight="1" x14ac:dyDescent="0.4"/>
    <row r="290" ht="9.9499999999999993" hidden="1" customHeight="1" x14ac:dyDescent="0.4"/>
    <row r="291" ht="9.9499999999999993" hidden="1" customHeight="1" x14ac:dyDescent="0.4"/>
    <row r="292" ht="9.9499999999999993" hidden="1" customHeight="1" x14ac:dyDescent="0.4"/>
    <row r="293" ht="9.9499999999999993" hidden="1" customHeight="1" x14ac:dyDescent="0.4"/>
    <row r="294" ht="9.9499999999999993" hidden="1" customHeight="1" x14ac:dyDescent="0.4"/>
    <row r="295" ht="9.9499999999999993" hidden="1" customHeight="1" x14ac:dyDescent="0.4"/>
    <row r="296" ht="9.9499999999999993" hidden="1" customHeight="1" x14ac:dyDescent="0.4"/>
    <row r="297" ht="9.9499999999999993" hidden="1" customHeight="1" x14ac:dyDescent="0.4"/>
    <row r="298" ht="9.9499999999999993" hidden="1" customHeight="1" x14ac:dyDescent="0.4"/>
    <row r="299" ht="9.9499999999999993" hidden="1" customHeight="1" x14ac:dyDescent="0.4"/>
    <row r="300" ht="9.9499999999999993" hidden="1" customHeight="1" x14ac:dyDescent="0.4"/>
    <row r="301" ht="9.9499999999999993" hidden="1" customHeight="1" x14ac:dyDescent="0.4"/>
    <row r="302" ht="9.9499999999999993" hidden="1" customHeight="1" x14ac:dyDescent="0.4"/>
    <row r="303" ht="9.9499999999999993" hidden="1" customHeight="1" x14ac:dyDescent="0.4"/>
    <row r="304" ht="9.9499999999999993" hidden="1" customHeight="1" x14ac:dyDescent="0.4"/>
    <row r="305" ht="9.9499999999999993" hidden="1" customHeight="1" x14ac:dyDescent="0.4"/>
    <row r="306" ht="9.9499999999999993" hidden="1" customHeight="1" x14ac:dyDescent="0.4"/>
    <row r="307" ht="9.9499999999999993" hidden="1" customHeight="1" x14ac:dyDescent="0.4"/>
    <row r="308" ht="9.9499999999999993" hidden="1" customHeight="1" x14ac:dyDescent="0.4"/>
    <row r="309" hidden="1" x14ac:dyDescent="0.4"/>
    <row r="310" hidden="1" x14ac:dyDescent="0.4"/>
    <row r="311" hidden="1" x14ac:dyDescent="0.4"/>
  </sheetData>
  <sheetProtection password="CCC5" sheet="1" objects="1" scenarios="1" selectLockedCells="1"/>
  <mergeCells count="69">
    <mergeCell ref="L12:Q13"/>
    <mergeCell ref="AB8:AI9"/>
    <mergeCell ref="T8:AA9"/>
    <mergeCell ref="L8:S9"/>
    <mergeCell ref="AJ8:AQ9"/>
    <mergeCell ref="AJ10:AQ11"/>
    <mergeCell ref="AB10:AI11"/>
    <mergeCell ref="T10:AA11"/>
    <mergeCell ref="L10:S11"/>
    <mergeCell ref="T12:Y13"/>
    <mergeCell ref="AB12:AG13"/>
    <mergeCell ref="AJ12:AO13"/>
    <mergeCell ref="B35:G36"/>
    <mergeCell ref="AR8:AV11"/>
    <mergeCell ref="I38:P39"/>
    <mergeCell ref="R38:BB39"/>
    <mergeCell ref="AR12:AT13"/>
    <mergeCell ref="AU12:AV13"/>
    <mergeCell ref="H15:BB16"/>
    <mergeCell ref="C19:BA21"/>
    <mergeCell ref="E8:K11"/>
    <mergeCell ref="E12:K13"/>
    <mergeCell ref="R12:S13"/>
    <mergeCell ref="Z12:AA13"/>
    <mergeCell ref="AH12:AI13"/>
    <mergeCell ref="AP12:AQ13"/>
    <mergeCell ref="B38:G39"/>
    <mergeCell ref="AL32:AM33"/>
    <mergeCell ref="B32:G33"/>
    <mergeCell ref="R40:BB41"/>
    <mergeCell ref="B43:G45"/>
    <mergeCell ref="O26:P27"/>
    <mergeCell ref="Q26:R27"/>
    <mergeCell ref="O32:P33"/>
    <mergeCell ref="Q32:R33"/>
    <mergeCell ref="S32:T33"/>
    <mergeCell ref="H26:N27"/>
    <mergeCell ref="T26:Z27"/>
    <mergeCell ref="H43:BB45"/>
    <mergeCell ref="Q29:R30"/>
    <mergeCell ref="S29:T30"/>
    <mergeCell ref="U29:V30"/>
    <mergeCell ref="W29:BB30"/>
    <mergeCell ref="BA26:BB27"/>
    <mergeCell ref="I35:P36"/>
    <mergeCell ref="R35:BB36"/>
    <mergeCell ref="U32:V33"/>
    <mergeCell ref="Y32:AE33"/>
    <mergeCell ref="AF32:AG33"/>
    <mergeCell ref="AH32:AI33"/>
    <mergeCell ref="AJ32:AK33"/>
    <mergeCell ref="H32:N33"/>
    <mergeCell ref="AN32:BC33"/>
    <mergeCell ref="B1:BB1"/>
    <mergeCell ref="I29:J30"/>
    <mergeCell ref="K29:L30"/>
    <mergeCell ref="M29:N30"/>
    <mergeCell ref="O29:P30"/>
    <mergeCell ref="AM26:AN27"/>
    <mergeCell ref="AO26:AP27"/>
    <mergeCell ref="AR26:AX27"/>
    <mergeCell ref="AY26:AZ27"/>
    <mergeCell ref="AA26:AB27"/>
    <mergeCell ref="AC26:AD27"/>
    <mergeCell ref="AF26:AL27"/>
    <mergeCell ref="B3:BB6"/>
    <mergeCell ref="B15:G16"/>
    <mergeCell ref="B26:G27"/>
    <mergeCell ref="B29:G30"/>
  </mergeCells>
  <phoneticPr fontId="1"/>
  <conditionalFormatting sqref="L12:Q13 T12:Y13 AB12:AG13 AJ12:AO13 O26:P27 AA26:AB27 AM26:AN27 AY26:AZ27 I29:J30 M29:N30 Q29:R30 U29:V30 O32:P33 S32:T33 AF32:AG33 AJ32:AK33 I35:P36 I38:P39 H43:BB45">
    <cfRule type="notContainsBlanks" dxfId="17" priority="1">
      <formula>LEN(TRIM(H12))&gt;0</formula>
    </cfRule>
  </conditionalFormatting>
  <dataValidations count="4">
    <dataValidation type="list" imeMode="off" allowBlank="1" showInputMessage="1" showErrorMessage="1" sqref="I35:P36">
      <formula1>"選択してください,市内,青島"</formula1>
    </dataValidation>
    <dataValidation type="list" allowBlank="1" showInputMessage="1" showErrorMessage="1" sqref="I38:P39">
      <formula1>"選択してください,希望しない,希望する"</formula1>
    </dataValidation>
    <dataValidation type="whole" imeMode="off" allowBlank="1" showInputMessage="1" showErrorMessage="1" sqref="O32:P33 S32:T33 AF32:AG33 AJ32:AK33 O26:P27 AA26:AB27 AM26:AN27 AY26:AZ27 I29:J30 M29:N30 Q29:R30 U29:V30 AJ12:AL13 T12:V13 AB12:AD13 L12">
      <formula1>0</formula1>
      <formula2>100</formula2>
    </dataValidation>
    <dataValidation imeMode="on" allowBlank="1" showInputMessage="1" showErrorMessage="1" sqref="H43:BB45"/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FG303"/>
  <sheetViews>
    <sheetView showGridLines="0" showRowColHeaders="0" zoomScaleNormal="100" zoomScaleSheetLayoutView="130" workbookViewId="0">
      <selection activeCell="AC4" sqref="AC4:AL4"/>
    </sheetView>
  </sheetViews>
  <sheetFormatPr defaultColWidth="2.375" defaultRowHeight="13.5" x14ac:dyDescent="0.4"/>
  <cols>
    <col min="1" max="79" width="2.125" style="46" customWidth="1"/>
    <col min="80" max="81" width="2.125" style="133" customWidth="1"/>
    <col min="82" max="82" width="2.125" style="133" hidden="1" customWidth="1"/>
    <col min="83" max="102" width="2.125" style="133" customWidth="1"/>
    <col min="103" max="103" width="2.125" style="133" hidden="1" customWidth="1"/>
    <col min="104" max="125" width="2.125" style="133" customWidth="1"/>
    <col min="126" max="163" width="2.125" style="46" customWidth="1"/>
    <col min="164" max="16384" width="2.375" style="46"/>
  </cols>
  <sheetData>
    <row r="1" spans="1:163" ht="30.75" customHeight="1" x14ac:dyDescent="0.4">
      <c r="A1" s="57" t="s">
        <v>291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21" t="s">
        <v>437</v>
      </c>
      <c r="AS1" s="521"/>
      <c r="AT1" s="521"/>
      <c r="AU1" s="521"/>
      <c r="AV1" s="521"/>
      <c r="AW1" s="521"/>
      <c r="AX1" s="521"/>
      <c r="AY1" s="521"/>
      <c r="AZ1" s="521"/>
      <c r="BA1" s="521"/>
      <c r="BB1" s="521"/>
      <c r="BC1" s="521"/>
      <c r="BD1" s="521"/>
      <c r="BE1" s="521"/>
      <c r="BF1" s="521"/>
      <c r="BG1" s="521"/>
      <c r="BH1" s="521"/>
      <c r="BI1" s="521"/>
      <c r="BJ1" s="521"/>
      <c r="BK1" s="521"/>
      <c r="BL1" s="521"/>
      <c r="BM1" s="521"/>
      <c r="BN1" s="521"/>
      <c r="BO1" s="521"/>
      <c r="BP1" s="521"/>
      <c r="BQ1" s="521"/>
      <c r="BR1" s="521"/>
      <c r="BS1" s="521"/>
      <c r="BT1" s="521"/>
      <c r="BU1" s="521"/>
      <c r="BV1" s="521"/>
      <c r="BW1" s="521"/>
      <c r="BX1" s="57"/>
      <c r="BY1" s="57"/>
      <c r="BZ1" s="57"/>
      <c r="CA1" s="57"/>
    </row>
    <row r="2" spans="1:163" ht="12.95" customHeight="1" x14ac:dyDescent="0.4"/>
    <row r="3" spans="1:163" ht="15" customHeight="1" x14ac:dyDescent="0.4">
      <c r="A3" s="566" t="s">
        <v>233</v>
      </c>
      <c r="B3" s="566"/>
      <c r="C3" s="566"/>
      <c r="D3" s="566"/>
      <c r="E3" s="566"/>
      <c r="F3" s="566"/>
      <c r="G3" s="566"/>
      <c r="H3" s="566"/>
      <c r="I3" s="566"/>
      <c r="J3" s="566"/>
      <c r="AP3" s="566" t="s">
        <v>431</v>
      </c>
      <c r="AQ3" s="566"/>
      <c r="AR3" s="566"/>
      <c r="AS3" s="566"/>
      <c r="AT3" s="566"/>
      <c r="AU3" s="566"/>
      <c r="AV3" s="566"/>
      <c r="AW3" s="566"/>
      <c r="AX3" s="566"/>
      <c r="AY3" s="566"/>
      <c r="CC3" s="133" t="s">
        <v>426</v>
      </c>
      <c r="DU3" s="133" t="s">
        <v>427</v>
      </c>
    </row>
    <row r="4" spans="1:163" ht="15" customHeight="1" x14ac:dyDescent="0.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AC4" s="572"/>
      <c r="AD4" s="573"/>
      <c r="AE4" s="573"/>
      <c r="AF4" s="573"/>
      <c r="AG4" s="573"/>
      <c r="AH4" s="573"/>
      <c r="AI4" s="573"/>
      <c r="AJ4" s="573"/>
      <c r="AK4" s="573"/>
      <c r="AL4" s="573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R4" s="570">
        <f>AC4</f>
        <v>0</v>
      </c>
      <c r="BS4" s="571"/>
      <c r="BT4" s="571"/>
      <c r="BU4" s="571"/>
      <c r="BV4" s="571"/>
      <c r="BW4" s="571"/>
      <c r="BX4" s="571"/>
      <c r="BY4" s="571"/>
      <c r="BZ4" s="571"/>
      <c r="CA4" s="571"/>
      <c r="DJ4" s="522">
        <f>AC4</f>
        <v>0</v>
      </c>
      <c r="DK4" s="523"/>
      <c r="DL4" s="523"/>
      <c r="DM4" s="523"/>
      <c r="DN4" s="523"/>
      <c r="DO4" s="523"/>
      <c r="DP4" s="523"/>
      <c r="DQ4" s="523"/>
      <c r="DR4" s="523"/>
      <c r="EY4" s="522">
        <f>BR4</f>
        <v>0</v>
      </c>
      <c r="EZ4" s="523"/>
      <c r="FA4" s="523"/>
      <c r="FB4" s="523"/>
      <c r="FC4" s="523"/>
      <c r="FD4" s="523"/>
      <c r="FE4" s="523"/>
      <c r="FF4" s="523"/>
      <c r="FG4" s="523"/>
    </row>
    <row r="5" spans="1:163" ht="15" customHeight="1" x14ac:dyDescent="0.4">
      <c r="A5" s="46" t="s">
        <v>200</v>
      </c>
      <c r="AP5" s="46" t="s">
        <v>200</v>
      </c>
      <c r="CE5" s="584" t="s">
        <v>425</v>
      </c>
      <c r="CF5" s="584"/>
      <c r="CG5" s="584"/>
      <c r="CH5" s="584"/>
      <c r="CI5" s="584"/>
      <c r="CJ5" s="584"/>
      <c r="CK5" s="584"/>
      <c r="CL5" s="584"/>
      <c r="CM5" s="584"/>
      <c r="CN5" s="584"/>
      <c r="CO5" s="584"/>
      <c r="CP5" s="584"/>
      <c r="CQ5" s="584"/>
      <c r="CR5" s="584"/>
      <c r="CS5" s="584"/>
      <c r="CT5" s="584"/>
      <c r="CU5" s="584"/>
      <c r="CV5" s="584"/>
      <c r="CW5" s="584"/>
      <c r="CX5" s="584"/>
      <c r="CY5" s="584"/>
      <c r="CZ5" s="584"/>
      <c r="DA5" s="584"/>
      <c r="DB5" s="584"/>
      <c r="DC5" s="584"/>
      <c r="DD5" s="584"/>
      <c r="DE5" s="584"/>
      <c r="DF5" s="584"/>
      <c r="DG5" s="584"/>
      <c r="DH5" s="584"/>
      <c r="DI5" s="584"/>
      <c r="DJ5" s="584"/>
      <c r="DK5" s="584"/>
      <c r="DL5" s="584"/>
      <c r="DM5" s="584"/>
      <c r="DN5" s="584"/>
      <c r="DO5" s="584"/>
      <c r="DP5" s="584"/>
      <c r="DQ5" s="584"/>
      <c r="DR5" s="584"/>
      <c r="DU5" s="574" t="s">
        <v>438</v>
      </c>
      <c r="DV5" s="574"/>
      <c r="DW5" s="574"/>
      <c r="DX5" s="574"/>
      <c r="DY5" s="574"/>
      <c r="DZ5" s="574"/>
      <c r="EA5" s="574"/>
      <c r="EB5" s="574"/>
      <c r="EC5" s="574"/>
      <c r="ED5" s="574"/>
      <c r="EE5" s="574"/>
      <c r="EF5" s="574"/>
      <c r="EG5" s="574"/>
      <c r="EH5" s="574"/>
      <c r="EI5" s="574"/>
      <c r="EJ5" s="574"/>
      <c r="EK5" s="574"/>
      <c r="EL5" s="574"/>
      <c r="EM5" s="574"/>
      <c r="EN5" s="574"/>
      <c r="EO5" s="574"/>
      <c r="EP5" s="574"/>
      <c r="EQ5" s="574"/>
      <c r="ER5" s="574"/>
      <c r="ES5" s="574"/>
      <c r="ET5" s="574"/>
      <c r="EU5" s="574"/>
      <c r="EV5" s="574"/>
      <c r="EW5" s="574"/>
      <c r="EX5" s="574"/>
      <c r="EY5" s="574"/>
      <c r="EZ5" s="574"/>
      <c r="FA5" s="574"/>
      <c r="FB5" s="574"/>
      <c r="FC5" s="574"/>
      <c r="FD5" s="574"/>
      <c r="FE5" s="574"/>
      <c r="FF5" s="574"/>
      <c r="FG5" s="574"/>
    </row>
    <row r="6" spans="1:163" ht="15" customHeight="1" x14ac:dyDescent="0.4">
      <c r="B6" s="46" t="s">
        <v>201</v>
      </c>
      <c r="E6" s="565" t="str">
        <f>初期設定!$J$10&amp;" 殿"</f>
        <v>矢野　吉則 殿</v>
      </c>
      <c r="F6" s="565"/>
      <c r="G6" s="565"/>
      <c r="H6" s="565"/>
      <c r="I6" s="565"/>
      <c r="J6" s="565"/>
      <c r="AQ6" s="46" t="s">
        <v>201</v>
      </c>
      <c r="AT6" s="565" t="str">
        <f>初期設定!$J$10&amp;" 殿"</f>
        <v>矢野　吉則 殿</v>
      </c>
      <c r="AU6" s="565"/>
      <c r="AV6" s="565"/>
      <c r="AW6" s="565"/>
      <c r="AX6" s="565"/>
      <c r="AY6" s="565"/>
      <c r="CE6" s="584"/>
      <c r="CF6" s="584"/>
      <c r="CG6" s="584"/>
      <c r="CH6" s="584"/>
      <c r="CI6" s="584"/>
      <c r="CJ6" s="584"/>
      <c r="CK6" s="584"/>
      <c r="CL6" s="584"/>
      <c r="CM6" s="584"/>
      <c r="CN6" s="584"/>
      <c r="CO6" s="584"/>
      <c r="CP6" s="584"/>
      <c r="CQ6" s="584"/>
      <c r="CR6" s="584"/>
      <c r="CS6" s="584"/>
      <c r="CT6" s="584"/>
      <c r="CU6" s="584"/>
      <c r="CV6" s="584"/>
      <c r="CW6" s="584"/>
      <c r="CX6" s="584"/>
      <c r="CY6" s="584"/>
      <c r="CZ6" s="584"/>
      <c r="DA6" s="584"/>
      <c r="DB6" s="584"/>
      <c r="DC6" s="584"/>
      <c r="DD6" s="584"/>
      <c r="DE6" s="584"/>
      <c r="DF6" s="584"/>
      <c r="DG6" s="584"/>
      <c r="DH6" s="584"/>
      <c r="DI6" s="584"/>
      <c r="DJ6" s="584"/>
      <c r="DK6" s="584"/>
      <c r="DL6" s="584"/>
      <c r="DM6" s="584"/>
      <c r="DN6" s="584"/>
      <c r="DO6" s="584"/>
      <c r="DP6" s="584"/>
      <c r="DQ6" s="584"/>
      <c r="DR6" s="584"/>
      <c r="DU6" s="574"/>
      <c r="DV6" s="574"/>
      <c r="DW6" s="574"/>
      <c r="DX6" s="574"/>
      <c r="DY6" s="574"/>
      <c r="DZ6" s="574"/>
      <c r="EA6" s="574"/>
      <c r="EB6" s="574"/>
      <c r="EC6" s="574"/>
      <c r="ED6" s="574"/>
      <c r="EE6" s="574"/>
      <c r="EF6" s="574"/>
      <c r="EG6" s="574"/>
      <c r="EH6" s="574"/>
      <c r="EI6" s="574"/>
      <c r="EJ6" s="574"/>
      <c r="EK6" s="574"/>
      <c r="EL6" s="574"/>
      <c r="EM6" s="574"/>
      <c r="EN6" s="574"/>
      <c r="EO6" s="574"/>
      <c r="EP6" s="574"/>
      <c r="EQ6" s="574"/>
      <c r="ER6" s="574"/>
      <c r="ES6" s="574"/>
      <c r="ET6" s="574"/>
      <c r="EU6" s="574"/>
      <c r="EV6" s="574"/>
      <c r="EW6" s="574"/>
      <c r="EX6" s="574"/>
      <c r="EY6" s="574"/>
      <c r="EZ6" s="574"/>
      <c r="FA6" s="574"/>
      <c r="FB6" s="574"/>
      <c r="FC6" s="574"/>
      <c r="FD6" s="574"/>
      <c r="FE6" s="574"/>
      <c r="FF6" s="574"/>
      <c r="FG6" s="574"/>
    </row>
    <row r="7" spans="1:163" ht="15" customHeight="1" x14ac:dyDescent="0.4">
      <c r="E7" s="47"/>
      <c r="F7" s="47"/>
      <c r="G7" s="47"/>
      <c r="H7" s="47"/>
      <c r="I7" s="47"/>
      <c r="J7" s="47"/>
      <c r="AT7" s="47"/>
      <c r="AU7" s="47"/>
      <c r="AV7" s="47"/>
      <c r="AW7" s="47"/>
      <c r="AX7" s="47"/>
      <c r="AY7" s="47"/>
      <c r="CB7" s="134"/>
      <c r="DC7" s="528" t="str">
        <f>学校設定!$H$9&amp;学校設定!$S$8</f>
        <v>高等学校</v>
      </c>
      <c r="DD7" s="528"/>
      <c r="DE7" s="528"/>
      <c r="DF7" s="528"/>
      <c r="DG7" s="528"/>
      <c r="DH7" s="528"/>
      <c r="DI7" s="528"/>
      <c r="DJ7" s="528"/>
      <c r="DK7" s="528"/>
      <c r="DL7" s="528"/>
      <c r="DM7" s="528"/>
      <c r="DN7" s="528"/>
      <c r="DO7" s="528"/>
      <c r="DP7" s="149"/>
      <c r="DQ7" s="149"/>
      <c r="DR7" s="149"/>
      <c r="DU7" s="575" t="str">
        <f>初期設定!J5</f>
        <v>第１８回宮崎ひむか旗高等学校男子柔道競技（錬成）大会</v>
      </c>
      <c r="DV7" s="575"/>
      <c r="DW7" s="575"/>
      <c r="DX7" s="575"/>
      <c r="DY7" s="575"/>
      <c r="DZ7" s="575"/>
      <c r="EA7" s="575"/>
      <c r="EB7" s="575"/>
      <c r="EC7" s="575"/>
      <c r="ED7" s="575"/>
      <c r="EE7" s="575"/>
      <c r="EF7" s="575"/>
      <c r="EG7" s="575"/>
      <c r="EH7" s="575"/>
      <c r="EI7" s="575"/>
      <c r="EJ7" s="575"/>
      <c r="EK7" s="575"/>
      <c r="EL7" s="575"/>
      <c r="EM7" s="575"/>
      <c r="EN7" s="575"/>
      <c r="EO7" s="575"/>
      <c r="EP7" s="575"/>
      <c r="EQ7" s="575"/>
      <c r="ER7" s="575"/>
      <c r="ES7" s="575"/>
      <c r="ET7" s="575"/>
      <c r="EU7" s="575"/>
      <c r="EV7" s="575"/>
      <c r="EW7" s="575"/>
      <c r="EX7" s="575"/>
      <c r="EY7" s="575"/>
      <c r="EZ7" s="575"/>
      <c r="FA7" s="575"/>
      <c r="FB7" s="575"/>
      <c r="FC7" s="575"/>
      <c r="FD7" s="575"/>
      <c r="FE7" s="575"/>
      <c r="FF7" s="575"/>
      <c r="FG7" s="575"/>
    </row>
    <row r="8" spans="1:163" ht="15" customHeight="1" x14ac:dyDescent="0.4">
      <c r="W8" s="528" t="str">
        <f>学校設定!$H$9&amp;学校設定!$S$8</f>
        <v>高等学校</v>
      </c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"/>
      <c r="AK8" s="52"/>
      <c r="AL8" s="52"/>
      <c r="AM8" s="52"/>
      <c r="AN8" s="52"/>
      <c r="BL8" s="528" t="str">
        <f>学校設定!$H$9&amp;学校設定!$S$8</f>
        <v>高等学校</v>
      </c>
      <c r="BM8" s="528"/>
      <c r="BN8" s="528"/>
      <c r="BO8" s="528"/>
      <c r="BP8" s="528"/>
      <c r="BQ8" s="528"/>
      <c r="BR8" s="528"/>
      <c r="BS8" s="528"/>
      <c r="BT8" s="528"/>
      <c r="BU8" s="528"/>
      <c r="BV8" s="528"/>
      <c r="BW8" s="528"/>
      <c r="BX8" s="528"/>
      <c r="BY8" s="52"/>
      <c r="BZ8" s="52"/>
      <c r="CA8" s="52"/>
      <c r="DC8" s="528" t="str">
        <f>"校長　"&amp;学校設定!$AE$9</f>
        <v>校長　</v>
      </c>
      <c r="DD8" s="528"/>
      <c r="DE8" s="528"/>
      <c r="DF8" s="528"/>
      <c r="DG8" s="528"/>
      <c r="DH8" s="528"/>
      <c r="DI8" s="528"/>
      <c r="DJ8" s="528"/>
      <c r="DK8" s="528"/>
      <c r="DL8" s="528"/>
      <c r="DM8" s="528"/>
      <c r="DN8" s="528"/>
      <c r="DO8" s="528"/>
      <c r="DP8" s="148"/>
      <c r="DQ8" s="148"/>
      <c r="DR8" s="49" t="s">
        <v>203</v>
      </c>
      <c r="DU8" s="575" t="str">
        <f>初期設定!J7</f>
        <v>第１４回宮崎ひむか杯高等学校女子柔道競技（錬成）大会</v>
      </c>
      <c r="DV8" s="575"/>
      <c r="DW8" s="575"/>
      <c r="DX8" s="575"/>
      <c r="DY8" s="575"/>
      <c r="DZ8" s="575"/>
      <c r="EA8" s="575"/>
      <c r="EB8" s="575"/>
      <c r="EC8" s="575"/>
      <c r="ED8" s="575"/>
      <c r="EE8" s="575"/>
      <c r="EF8" s="575"/>
      <c r="EG8" s="575"/>
      <c r="EH8" s="575"/>
      <c r="EI8" s="575"/>
      <c r="EJ8" s="575"/>
      <c r="EK8" s="575"/>
      <c r="EL8" s="575"/>
      <c r="EM8" s="575"/>
      <c r="EN8" s="575"/>
      <c r="EO8" s="575"/>
      <c r="EP8" s="575"/>
      <c r="EQ8" s="575"/>
      <c r="ER8" s="575"/>
      <c r="ES8" s="575"/>
      <c r="ET8" s="575"/>
      <c r="EU8" s="575"/>
      <c r="EV8" s="575"/>
      <c r="EW8" s="575"/>
      <c r="EX8" s="575"/>
      <c r="EY8" s="575"/>
      <c r="EZ8" s="575"/>
      <c r="FA8" s="575"/>
      <c r="FB8" s="575"/>
      <c r="FC8" s="575"/>
      <c r="FD8" s="575"/>
      <c r="FE8" s="575"/>
      <c r="FF8" s="575"/>
      <c r="FG8" s="575"/>
    </row>
    <row r="9" spans="1:163" ht="15" customHeight="1" x14ac:dyDescent="0.4">
      <c r="W9" s="528" t="str">
        <f>"校長　"&amp;学校設定!$AE$9</f>
        <v>校長　</v>
      </c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47"/>
      <c r="AK9" s="47"/>
      <c r="AL9" s="49" t="s">
        <v>203</v>
      </c>
      <c r="BL9" s="528" t="str">
        <f>"校長　"&amp;学校設定!$AE$9</f>
        <v>校長　</v>
      </c>
      <c r="BM9" s="528"/>
      <c r="BN9" s="528"/>
      <c r="BO9" s="528"/>
      <c r="BP9" s="528"/>
      <c r="BQ9" s="528"/>
      <c r="BR9" s="528"/>
      <c r="BS9" s="528"/>
      <c r="BT9" s="528"/>
      <c r="BU9" s="528"/>
      <c r="BV9" s="528"/>
      <c r="BW9" s="528"/>
      <c r="BX9" s="528"/>
      <c r="BY9" s="47"/>
      <c r="BZ9" s="47"/>
      <c r="CA9" s="49" t="s">
        <v>203</v>
      </c>
      <c r="CE9" s="135" t="s">
        <v>433</v>
      </c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R9" s="135"/>
      <c r="DT9" s="134"/>
      <c r="EB9" s="153"/>
      <c r="EC9" s="153"/>
      <c r="ED9" s="153"/>
      <c r="EE9" s="153"/>
      <c r="EF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</row>
    <row r="10" spans="1:163" ht="15" customHeight="1" x14ac:dyDescent="0.4">
      <c r="CC10" s="134"/>
      <c r="CD10" s="134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U10" s="576">
        <f>学校設定!H5</f>
        <v>0</v>
      </c>
      <c r="DV10" s="576"/>
      <c r="DW10" s="576"/>
      <c r="DX10" s="576"/>
      <c r="DY10" s="576"/>
      <c r="DZ10" s="576"/>
      <c r="EA10" s="576"/>
      <c r="EB10" s="153"/>
      <c r="EC10" s="153"/>
      <c r="ED10" s="153"/>
      <c r="EE10" s="153"/>
      <c r="EF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</row>
    <row r="11" spans="1:163" ht="15" customHeight="1" x14ac:dyDescent="0.3">
      <c r="CB11" s="136"/>
      <c r="CE11" s="525">
        <f>DU10</f>
        <v>0</v>
      </c>
      <c r="CF11" s="525"/>
      <c r="CG11" s="525"/>
      <c r="CH11" s="525"/>
      <c r="CI11" s="525"/>
      <c r="CJ11" s="525"/>
      <c r="CK11" s="525"/>
      <c r="CL11" s="525"/>
      <c r="CM11" s="525"/>
      <c r="CN11" s="52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S11" s="134"/>
      <c r="DU11" s="576"/>
      <c r="DV11" s="576"/>
      <c r="DW11" s="576"/>
      <c r="DX11" s="576"/>
      <c r="DY11" s="576"/>
      <c r="DZ11" s="576"/>
      <c r="EA11" s="576"/>
      <c r="EB11"/>
      <c r="EC11"/>
      <c r="ED11"/>
      <c r="EE11"/>
      <c r="EF11"/>
      <c r="EG11"/>
      <c r="EH11"/>
      <c r="EI11"/>
      <c r="EJ11"/>
      <c r="EK11"/>
      <c r="EL11"/>
      <c r="EM11"/>
      <c r="EN11" s="153"/>
      <c r="EO11" s="153"/>
      <c r="EP11" s="158"/>
      <c r="EQ11" s="579" t="s">
        <v>158</v>
      </c>
      <c r="ER11" s="579"/>
      <c r="ES11" s="579"/>
      <c r="ET11" s="577">
        <f>ET15+EO23+EO32+EO44</f>
        <v>0</v>
      </c>
      <c r="EU11" s="577"/>
      <c r="EV11" s="577"/>
      <c r="EW11" s="577"/>
      <c r="EX11" s="577"/>
      <c r="EY11" s="577"/>
      <c r="EZ11" s="577"/>
      <c r="FA11" s="577"/>
      <c r="FB11" s="577"/>
      <c r="FC11" s="577"/>
      <c r="FD11" s="159"/>
      <c r="FE11" s="159"/>
      <c r="FF11" s="154"/>
      <c r="FG11" s="154"/>
    </row>
    <row r="12" spans="1:163" ht="15" customHeight="1" x14ac:dyDescent="0.4">
      <c r="A12" s="565" t="str">
        <f>初期設定!J5&amp;"参加申込書"</f>
        <v>第１８回宮崎ひむか旗高等学校男子柔道競技（錬成）大会参加申込書</v>
      </c>
      <c r="B12" s="565"/>
      <c r="C12" s="565"/>
      <c r="D12" s="565"/>
      <c r="E12" s="565"/>
      <c r="F12" s="565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565"/>
      <c r="R12" s="565"/>
      <c r="S12" s="565"/>
      <c r="T12" s="565"/>
      <c r="U12" s="565"/>
      <c r="V12" s="565"/>
      <c r="W12" s="565"/>
      <c r="X12" s="565"/>
      <c r="Y12" s="565"/>
      <c r="Z12" s="565"/>
      <c r="AA12" s="565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48"/>
      <c r="AN12" s="48"/>
      <c r="AP12" s="565" t="str">
        <f>初期設定!J7&amp;"参加申込書"</f>
        <v>第１４回宮崎ひむか杯高等学校女子柔道競技（錬成）大会参加申込書</v>
      </c>
      <c r="AQ12" s="565"/>
      <c r="AR12" s="565"/>
      <c r="AS12" s="565"/>
      <c r="AT12" s="565"/>
      <c r="AU12" s="565"/>
      <c r="AV12" s="565"/>
      <c r="AW12" s="565"/>
      <c r="AX12" s="565"/>
      <c r="AY12" s="565"/>
      <c r="AZ12" s="565"/>
      <c r="BA12" s="565"/>
      <c r="BB12" s="565"/>
      <c r="BC12" s="565"/>
      <c r="BD12" s="565"/>
      <c r="BE12" s="565"/>
      <c r="BF12" s="565"/>
      <c r="BG12" s="565"/>
      <c r="BH12" s="565"/>
      <c r="BI12" s="565"/>
      <c r="BJ12" s="565"/>
      <c r="BK12" s="565"/>
      <c r="BL12" s="565"/>
      <c r="BM12" s="565"/>
      <c r="BN12" s="565"/>
      <c r="BO12" s="565"/>
      <c r="BP12" s="565"/>
      <c r="BQ12" s="565"/>
      <c r="BR12" s="565"/>
      <c r="BS12" s="565"/>
      <c r="BT12" s="565"/>
      <c r="BU12" s="565"/>
      <c r="BV12" s="565"/>
      <c r="BW12" s="565"/>
      <c r="BX12" s="565"/>
      <c r="BY12" s="565"/>
      <c r="BZ12" s="565"/>
      <c r="CA12" s="565"/>
      <c r="CB12" s="136"/>
      <c r="CE12" s="525"/>
      <c r="CF12" s="525"/>
      <c r="CG12" s="525"/>
      <c r="CH12" s="525"/>
      <c r="CI12" s="525"/>
      <c r="CJ12" s="525"/>
      <c r="CK12" s="525"/>
      <c r="CL12" s="525"/>
      <c r="CM12" s="525"/>
      <c r="CN12" s="52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U12"/>
      <c r="DV12"/>
      <c r="DW12"/>
      <c r="DX12" s="529" t="str">
        <f>DC7</f>
        <v>高等学校</v>
      </c>
      <c r="DY12" s="529"/>
      <c r="DZ12" s="529"/>
      <c r="EA12" s="529"/>
      <c r="EB12" s="529"/>
      <c r="EC12" s="529"/>
      <c r="ED12" s="529"/>
      <c r="EE12" s="529"/>
      <c r="EF12" s="529"/>
      <c r="EG12" s="529"/>
      <c r="EH12" s="529"/>
      <c r="EI12" s="529"/>
      <c r="EJ12" s="529"/>
      <c r="EK12" s="529"/>
      <c r="EL12" s="529"/>
      <c r="EM12" s="529"/>
      <c r="EN12" s="529"/>
      <c r="EO12" s="529"/>
      <c r="EP12" s="529"/>
      <c r="EQ12" s="579"/>
      <c r="ER12" s="579"/>
      <c r="ES12" s="579"/>
      <c r="ET12" s="577"/>
      <c r="EU12" s="577"/>
      <c r="EV12" s="577"/>
      <c r="EW12" s="577"/>
      <c r="EX12" s="577"/>
      <c r="EY12" s="577"/>
      <c r="EZ12" s="577"/>
      <c r="FA12" s="577"/>
      <c r="FB12" s="577"/>
      <c r="FC12" s="577"/>
      <c r="FD12" s="159"/>
      <c r="FE12" s="159"/>
      <c r="FF12" s="154"/>
      <c r="FG12" s="154"/>
    </row>
    <row r="13" spans="1:163" ht="15" customHeight="1" x14ac:dyDescent="0.4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E13" s="529" t="str">
        <f>DC7</f>
        <v>高等学校</v>
      </c>
      <c r="CF13" s="529"/>
      <c r="CG13" s="529"/>
      <c r="CH13" s="529"/>
      <c r="CI13" s="529"/>
      <c r="CJ13" s="529"/>
      <c r="CK13" s="529"/>
      <c r="CL13" s="529"/>
      <c r="CM13" s="529"/>
      <c r="CN13" s="529"/>
      <c r="CO13" s="529"/>
      <c r="CP13" s="529"/>
      <c r="CQ13" s="529"/>
      <c r="CR13" s="529"/>
      <c r="CS13" s="529"/>
      <c r="CT13" s="529"/>
      <c r="CU13" s="529"/>
      <c r="CV13" s="529"/>
      <c r="CW13" s="529"/>
      <c r="CX13" s="645">
        <f>MAX(保険まとめ!A2:A89)</f>
        <v>0</v>
      </c>
      <c r="CY13" s="645"/>
      <c r="CZ13" s="645"/>
      <c r="DA13" s="645"/>
      <c r="DB13" s="645"/>
      <c r="DC13" s="645"/>
      <c r="DD13" s="645"/>
      <c r="DE13" s="647">
        <f>CX13*初期設定!AK10</f>
        <v>0</v>
      </c>
      <c r="DF13" s="647"/>
      <c r="DG13" s="647"/>
      <c r="DH13" s="647"/>
      <c r="DI13" s="647"/>
      <c r="DJ13" s="647"/>
      <c r="DK13" s="647"/>
      <c r="DL13" s="647"/>
      <c r="DM13" s="647"/>
      <c r="DN13" s="647"/>
      <c r="DO13" s="647"/>
      <c r="DP13" s="647"/>
      <c r="DQ13" s="647"/>
      <c r="DR13" s="138"/>
      <c r="DT13" s="136"/>
      <c r="DU13"/>
      <c r="DV13"/>
      <c r="DW13"/>
      <c r="DX13" s="530"/>
      <c r="DY13" s="530"/>
      <c r="DZ13" s="530"/>
      <c r="EA13" s="530"/>
      <c r="EB13" s="530"/>
      <c r="EC13" s="530"/>
      <c r="ED13" s="530"/>
      <c r="EE13" s="530"/>
      <c r="EF13" s="530"/>
      <c r="EG13" s="530"/>
      <c r="EH13" s="530"/>
      <c r="EI13" s="530"/>
      <c r="EJ13" s="530"/>
      <c r="EK13" s="530"/>
      <c r="EL13" s="530"/>
      <c r="EM13" s="530"/>
      <c r="EN13" s="530"/>
      <c r="EO13" s="530"/>
      <c r="EP13" s="530"/>
      <c r="EQ13" s="580"/>
      <c r="ER13" s="580"/>
      <c r="ES13" s="580"/>
      <c r="ET13" s="578"/>
      <c r="EU13" s="578"/>
      <c r="EV13" s="578"/>
      <c r="EW13" s="578"/>
      <c r="EX13" s="578"/>
      <c r="EY13" s="578"/>
      <c r="EZ13" s="578"/>
      <c r="FA13" s="578"/>
      <c r="FB13" s="578"/>
      <c r="FC13" s="578"/>
      <c r="FD13" s="581" t="s">
        <v>84</v>
      </c>
      <c r="FE13" s="581"/>
      <c r="FF13" s="154"/>
      <c r="FG13" s="154"/>
    </row>
    <row r="14" spans="1:163" ht="15" customHeight="1" x14ac:dyDescent="0.4">
      <c r="CB14" s="137"/>
      <c r="CC14" s="136"/>
      <c r="CD14" s="136"/>
      <c r="CE14" s="530"/>
      <c r="CF14" s="530"/>
      <c r="CG14" s="530"/>
      <c r="CH14" s="530"/>
      <c r="CI14" s="530"/>
      <c r="CJ14" s="530"/>
      <c r="CK14" s="530"/>
      <c r="CL14" s="530"/>
      <c r="CM14" s="530"/>
      <c r="CN14" s="530"/>
      <c r="CO14" s="530"/>
      <c r="CP14" s="530"/>
      <c r="CQ14" s="530"/>
      <c r="CR14" s="530"/>
      <c r="CS14" s="530"/>
      <c r="CT14" s="530"/>
      <c r="CU14" s="530"/>
      <c r="CV14" s="530"/>
      <c r="CW14" s="530"/>
      <c r="CX14" s="646"/>
      <c r="CY14" s="646"/>
      <c r="CZ14" s="646"/>
      <c r="DA14" s="646"/>
      <c r="DB14" s="646"/>
      <c r="DC14" s="646"/>
      <c r="DD14" s="646"/>
      <c r="DE14" s="648"/>
      <c r="DF14" s="648"/>
      <c r="DG14" s="648"/>
      <c r="DH14" s="648"/>
      <c r="DI14" s="648"/>
      <c r="DJ14" s="648"/>
      <c r="DK14" s="648"/>
      <c r="DL14" s="648"/>
      <c r="DM14" s="648"/>
      <c r="DN14" s="648"/>
      <c r="DO14" s="648"/>
      <c r="DP14" s="648"/>
      <c r="DQ14" s="648"/>
      <c r="DR14" s="138"/>
      <c r="DT14" s="136"/>
      <c r="DU14" s="139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</row>
    <row r="15" spans="1:163" ht="15" customHeight="1" x14ac:dyDescent="0.4">
      <c r="B15" s="585" t="s">
        <v>204</v>
      </c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5"/>
      <c r="AF15" s="585"/>
      <c r="AG15" s="585"/>
      <c r="AH15" s="585"/>
      <c r="AI15" s="585"/>
      <c r="AJ15" s="585"/>
      <c r="AK15" s="585"/>
      <c r="AL15" s="585"/>
      <c r="AM15" s="50"/>
      <c r="AQ15" s="585" t="s">
        <v>204</v>
      </c>
      <c r="AR15" s="585"/>
      <c r="AS15" s="585"/>
      <c r="AT15" s="585"/>
      <c r="AU15" s="585"/>
      <c r="AV15" s="585"/>
      <c r="AW15" s="585"/>
      <c r="AX15" s="585"/>
      <c r="AY15" s="585"/>
      <c r="AZ15" s="585"/>
      <c r="BA15" s="585"/>
      <c r="BB15" s="585"/>
      <c r="BC15" s="585"/>
      <c r="BD15" s="585"/>
      <c r="BE15" s="585"/>
      <c r="BF15" s="585"/>
      <c r="BG15" s="585"/>
      <c r="BH15" s="585"/>
      <c r="BI15" s="585"/>
      <c r="BJ15" s="585"/>
      <c r="BK15" s="585"/>
      <c r="BL15" s="585"/>
      <c r="BM15" s="585"/>
      <c r="BN15" s="585"/>
      <c r="BO15" s="585"/>
      <c r="BP15" s="585"/>
      <c r="BQ15" s="585"/>
      <c r="BR15" s="585"/>
      <c r="BS15" s="585"/>
      <c r="BT15" s="585"/>
      <c r="BU15" s="585"/>
      <c r="BV15" s="585"/>
      <c r="BW15" s="585"/>
      <c r="BX15" s="585"/>
      <c r="BY15" s="585"/>
      <c r="BZ15" s="585"/>
      <c r="CA15" s="585"/>
      <c r="CB15" s="137"/>
      <c r="CC15" s="136"/>
      <c r="CD15" s="136"/>
      <c r="DR15" s="138"/>
      <c r="DS15" s="136"/>
      <c r="DU15" s="526" t="s">
        <v>301</v>
      </c>
      <c r="DV15" s="526"/>
      <c r="DW15" s="526"/>
      <c r="DX15" s="526"/>
      <c r="DY15" s="526"/>
      <c r="DZ15" s="526"/>
      <c r="EA15" s="526"/>
      <c r="EB15" s="526"/>
      <c r="EC15" s="526"/>
      <c r="ED15" s="526"/>
      <c r="EE15" s="526"/>
      <c r="EF15" s="526"/>
      <c r="EG15" s="526"/>
      <c r="EH15" s="526"/>
      <c r="EI15" s="526"/>
      <c r="EJ15" s="526"/>
      <c r="EK15" s="526"/>
      <c r="EL15" s="526"/>
      <c r="EM15" s="526"/>
      <c r="EN15" s="526"/>
      <c r="EO15" s="96"/>
      <c r="EP15" s="96"/>
      <c r="EQ15" s="96"/>
      <c r="ER15" s="96"/>
      <c r="ES15" s="96"/>
      <c r="ET15" s="586">
        <f>FB18</f>
        <v>0</v>
      </c>
      <c r="EU15" s="586"/>
      <c r="EV15" s="586"/>
      <c r="EW15" s="586"/>
      <c r="EX15" s="586"/>
      <c r="EY15" s="586"/>
      <c r="EZ15" s="586"/>
      <c r="FA15" s="586"/>
      <c r="FB15" s="586"/>
      <c r="FC15" s="586"/>
      <c r="FD15" s="586"/>
      <c r="FE15" s="586"/>
      <c r="FF15" s="582" t="s">
        <v>84</v>
      </c>
      <c r="FG15" s="582"/>
    </row>
    <row r="16" spans="1:163" ht="15" customHeight="1" x14ac:dyDescent="0.4"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585"/>
      <c r="Q16" s="585"/>
      <c r="R16" s="585"/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85"/>
      <c r="AD16" s="585"/>
      <c r="AE16" s="585"/>
      <c r="AF16" s="585"/>
      <c r="AG16" s="585"/>
      <c r="AH16" s="585"/>
      <c r="AI16" s="585"/>
      <c r="AJ16" s="585"/>
      <c r="AK16" s="585"/>
      <c r="AL16" s="585"/>
      <c r="AM16" s="50"/>
      <c r="AQ16" s="585"/>
      <c r="AR16" s="585"/>
      <c r="AS16" s="585"/>
      <c r="AT16" s="585"/>
      <c r="AU16" s="585"/>
      <c r="AV16" s="585"/>
      <c r="AW16" s="585"/>
      <c r="AX16" s="585"/>
      <c r="AY16" s="585"/>
      <c r="AZ16" s="585"/>
      <c r="BA16" s="585"/>
      <c r="BB16" s="585"/>
      <c r="BC16" s="585"/>
      <c r="BD16" s="585"/>
      <c r="BE16" s="585"/>
      <c r="BF16" s="585"/>
      <c r="BG16" s="585"/>
      <c r="BH16" s="585"/>
      <c r="BI16" s="585"/>
      <c r="BJ16" s="585"/>
      <c r="BK16" s="585"/>
      <c r="BL16" s="585"/>
      <c r="BM16" s="585"/>
      <c r="BN16" s="585"/>
      <c r="BO16" s="585"/>
      <c r="BP16" s="585"/>
      <c r="BQ16" s="585"/>
      <c r="BR16" s="585"/>
      <c r="BS16" s="585"/>
      <c r="BT16" s="585"/>
      <c r="BU16" s="585"/>
      <c r="BV16" s="585"/>
      <c r="BW16" s="585"/>
      <c r="BX16" s="585"/>
      <c r="BY16" s="585"/>
      <c r="BZ16" s="585"/>
      <c r="CA16" s="585"/>
      <c r="CE16" s="524"/>
      <c r="CF16" s="524"/>
      <c r="CG16" s="524" t="s">
        <v>428</v>
      </c>
      <c r="CH16" s="524"/>
      <c r="CI16" s="524" t="s">
        <v>429</v>
      </c>
      <c r="CJ16" s="524"/>
      <c r="CK16" s="524"/>
      <c r="CL16" s="524"/>
      <c r="CM16" s="524"/>
      <c r="CN16" s="524"/>
      <c r="CO16" s="524" t="s">
        <v>430</v>
      </c>
      <c r="CP16" s="524"/>
      <c r="CQ16" s="524"/>
      <c r="CR16" s="524"/>
      <c r="CS16" s="524"/>
      <c r="CT16" s="524" t="s">
        <v>126</v>
      </c>
      <c r="CU16" s="524"/>
      <c r="CV16" s="524"/>
      <c r="CW16" s="524"/>
      <c r="CZ16" s="524"/>
      <c r="DA16" s="524"/>
      <c r="DB16" s="524" t="s">
        <v>428</v>
      </c>
      <c r="DC16" s="524"/>
      <c r="DD16" s="524" t="s">
        <v>429</v>
      </c>
      <c r="DE16" s="524"/>
      <c r="DF16" s="524"/>
      <c r="DG16" s="524"/>
      <c r="DH16" s="524"/>
      <c r="DI16" s="524"/>
      <c r="DJ16" s="524" t="s">
        <v>430</v>
      </c>
      <c r="DK16" s="524"/>
      <c r="DL16" s="524"/>
      <c r="DM16" s="524"/>
      <c r="DN16" s="524"/>
      <c r="DO16" s="524" t="s">
        <v>126</v>
      </c>
      <c r="DP16" s="524"/>
      <c r="DQ16" s="524"/>
      <c r="DR16" s="524"/>
      <c r="DS16" s="136"/>
      <c r="DU16" s="527"/>
      <c r="DV16" s="527"/>
      <c r="DW16" s="527"/>
      <c r="DX16" s="527"/>
      <c r="DY16" s="527"/>
      <c r="DZ16" s="527"/>
      <c r="EA16" s="527"/>
      <c r="EB16" s="527"/>
      <c r="EC16" s="527"/>
      <c r="ED16" s="527"/>
      <c r="EE16" s="527"/>
      <c r="EF16" s="527"/>
      <c r="EG16" s="527"/>
      <c r="EH16" s="527"/>
      <c r="EI16" s="527"/>
      <c r="EJ16" s="527"/>
      <c r="EK16" s="527"/>
      <c r="EL16" s="527"/>
      <c r="EM16" s="527"/>
      <c r="EN16" s="527"/>
      <c r="EO16" s="97"/>
      <c r="EP16" s="97"/>
      <c r="EQ16" s="97"/>
      <c r="ER16" s="97"/>
      <c r="ES16" s="97"/>
      <c r="ET16" s="587"/>
      <c r="EU16" s="587"/>
      <c r="EV16" s="587"/>
      <c r="EW16" s="587"/>
      <c r="EX16" s="587"/>
      <c r="EY16" s="587"/>
      <c r="EZ16" s="587"/>
      <c r="FA16" s="587"/>
      <c r="FB16" s="587"/>
      <c r="FC16" s="587"/>
      <c r="FD16" s="587"/>
      <c r="FE16" s="587"/>
      <c r="FF16" s="583"/>
      <c r="FG16" s="583"/>
    </row>
    <row r="17" spans="3:163" ht="15" customHeight="1" x14ac:dyDescent="0.4">
      <c r="CC17" s="137"/>
      <c r="CD17" s="137" t="str">
        <f>IF(CG17="","",1)</f>
        <v/>
      </c>
      <c r="CE17" s="524">
        <v>1</v>
      </c>
      <c r="CF17" s="524"/>
      <c r="CG17" s="641" t="str">
        <f t="shared" ref="CG17:CG51" si="0">_xlfn.IFNA(VLOOKUP(CE17,保険まとめ,6,FALSE),"")</f>
        <v/>
      </c>
      <c r="CH17" s="641"/>
      <c r="CI17" s="642" t="str">
        <f t="shared" ref="CI17:CI51" si="1">_xlfn.IFNA(VLOOKUP(CE17,保険まとめ,4,FALSE),"")</f>
        <v/>
      </c>
      <c r="CJ17" s="643"/>
      <c r="CK17" s="643"/>
      <c r="CL17" s="643"/>
      <c r="CM17" s="643"/>
      <c r="CN17" s="644"/>
      <c r="CO17" s="638" t="str">
        <f t="shared" ref="CO17:CO51" si="2">_xlfn.IFNA(VLOOKUP(CE17,保険まとめ,9,FALSE),"")</f>
        <v/>
      </c>
      <c r="CP17" s="640"/>
      <c r="CQ17" s="640"/>
      <c r="CR17" s="640"/>
      <c r="CS17" s="639"/>
      <c r="CT17" s="638" t="str">
        <f t="shared" ref="CT17:CT51" si="3">_xlfn.IFNA(VLOOKUP(CE17,保険まとめ,10,FALSE),"")</f>
        <v/>
      </c>
      <c r="CU17" s="640"/>
      <c r="CV17" s="640"/>
      <c r="CW17" s="639"/>
      <c r="CY17" s="137" t="str">
        <f>IF(DB17="","",1)</f>
        <v/>
      </c>
      <c r="CZ17" s="638">
        <v>36</v>
      </c>
      <c r="DA17" s="639"/>
      <c r="DB17" s="642" t="str">
        <f t="shared" ref="DB17:DB51" si="4">_xlfn.IFNA(VLOOKUP(CZ17,保険まとめ,6,FALSE),"")</f>
        <v/>
      </c>
      <c r="DC17" s="644"/>
      <c r="DD17" s="642" t="str">
        <f t="shared" ref="DD17:DD51" si="5">_xlfn.IFNA(VLOOKUP(CZ17,保険まとめ,4,FALSE),"")</f>
        <v/>
      </c>
      <c r="DE17" s="643"/>
      <c r="DF17" s="643"/>
      <c r="DG17" s="643"/>
      <c r="DH17" s="643"/>
      <c r="DI17" s="644"/>
      <c r="DJ17" s="638" t="str">
        <f t="shared" ref="DJ17:DJ51" si="6">_xlfn.IFNA(VLOOKUP(CZ17,保険まとめ,9,FALSE),"")</f>
        <v/>
      </c>
      <c r="DK17" s="640"/>
      <c r="DL17" s="640"/>
      <c r="DM17" s="640"/>
      <c r="DN17" s="639"/>
      <c r="DO17" s="638" t="str">
        <f t="shared" ref="DO17:DO51" si="7">_xlfn.IFNA(VLOOKUP(CZ17,保険まとめ,10,FALSE),"")</f>
        <v/>
      </c>
      <c r="DP17" s="640"/>
      <c r="DQ17" s="640"/>
      <c r="DR17" s="639"/>
      <c r="DU17" s="140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</row>
    <row r="18" spans="3:163" ht="15" customHeight="1" x14ac:dyDescent="0.4">
      <c r="C18" s="46" t="s">
        <v>202</v>
      </c>
      <c r="AR18" s="46" t="s">
        <v>202</v>
      </c>
      <c r="CC18" s="137"/>
      <c r="CD18" s="137" t="str">
        <f t="shared" ref="CD18:CD51" si="8">IF(CG18="","",1)</f>
        <v/>
      </c>
      <c r="CE18" s="524">
        <v>2</v>
      </c>
      <c r="CF18" s="524"/>
      <c r="CG18" s="641" t="str">
        <f t="shared" si="0"/>
        <v/>
      </c>
      <c r="CH18" s="641"/>
      <c r="CI18" s="642" t="str">
        <f t="shared" si="1"/>
        <v/>
      </c>
      <c r="CJ18" s="643"/>
      <c r="CK18" s="643"/>
      <c r="CL18" s="643"/>
      <c r="CM18" s="643"/>
      <c r="CN18" s="644"/>
      <c r="CO18" s="638" t="str">
        <f t="shared" si="2"/>
        <v/>
      </c>
      <c r="CP18" s="640"/>
      <c r="CQ18" s="640"/>
      <c r="CR18" s="640"/>
      <c r="CS18" s="639"/>
      <c r="CT18" s="638" t="str">
        <f t="shared" si="3"/>
        <v/>
      </c>
      <c r="CU18" s="640"/>
      <c r="CV18" s="640"/>
      <c r="CW18" s="639"/>
      <c r="CY18" s="137" t="str">
        <f t="shared" ref="CY18:CY51" si="9">IF(DB18="","",1)</f>
        <v/>
      </c>
      <c r="CZ18" s="638">
        <v>37</v>
      </c>
      <c r="DA18" s="639"/>
      <c r="DB18" s="642" t="str">
        <f t="shared" si="4"/>
        <v/>
      </c>
      <c r="DC18" s="644"/>
      <c r="DD18" s="642" t="str">
        <f t="shared" si="5"/>
        <v/>
      </c>
      <c r="DE18" s="643"/>
      <c r="DF18" s="643"/>
      <c r="DG18" s="643"/>
      <c r="DH18" s="643"/>
      <c r="DI18" s="644"/>
      <c r="DJ18" s="638" t="str">
        <f t="shared" si="6"/>
        <v/>
      </c>
      <c r="DK18" s="640"/>
      <c r="DL18" s="640"/>
      <c r="DM18" s="640"/>
      <c r="DN18" s="639"/>
      <c r="DO18" s="638" t="str">
        <f t="shared" si="7"/>
        <v/>
      </c>
      <c r="DP18" s="640"/>
      <c r="DQ18" s="640"/>
      <c r="DR18" s="639"/>
      <c r="DS18" s="137"/>
      <c r="DU18" s="139"/>
      <c r="DV18" s="1"/>
      <c r="DW18" s="1"/>
      <c r="DX18" s="575" t="s">
        <v>15</v>
      </c>
      <c r="DY18" s="575"/>
      <c r="DZ18" s="153"/>
      <c r="EA18" s="588">
        <f>学校設定!L26</f>
        <v>0</v>
      </c>
      <c r="EB18" s="588"/>
      <c r="EC18" s="575" t="s">
        <v>302</v>
      </c>
      <c r="ED18" s="575"/>
      <c r="EE18" s="575"/>
      <c r="EF18" s="153"/>
      <c r="EG18" s="154"/>
      <c r="EH18" s="154"/>
      <c r="EI18" s="154"/>
      <c r="EJ18" s="153"/>
      <c r="EK18" s="153"/>
      <c r="EL18" s="575" t="s">
        <v>18</v>
      </c>
      <c r="EM18" s="575"/>
      <c r="EN18" s="588">
        <f>EA18+EA20</f>
        <v>0</v>
      </c>
      <c r="EO18" s="588"/>
      <c r="EP18" s="575" t="s">
        <v>303</v>
      </c>
      <c r="EQ18" s="575"/>
      <c r="ER18" s="575"/>
      <c r="ES18" s="575" t="s">
        <v>304</v>
      </c>
      <c r="ET18" s="575"/>
      <c r="EU18" s="589">
        <f>初期設定!Z10</f>
        <v>5000</v>
      </c>
      <c r="EV18" s="589"/>
      <c r="EW18" s="589"/>
      <c r="EX18" s="575" t="s">
        <v>84</v>
      </c>
      <c r="EY18" s="575"/>
      <c r="EZ18" s="575" t="s">
        <v>305</v>
      </c>
      <c r="FA18" s="575"/>
      <c r="FB18" s="590">
        <f>EN18*EU18</f>
        <v>0</v>
      </c>
      <c r="FC18" s="590"/>
      <c r="FD18" s="590"/>
      <c r="FE18" s="590"/>
      <c r="FF18" s="575" t="s">
        <v>84</v>
      </c>
      <c r="FG18" s="575"/>
    </row>
    <row r="19" spans="3:163" ht="15" customHeight="1" x14ac:dyDescent="0.4">
      <c r="CD19" s="137" t="str">
        <f t="shared" si="8"/>
        <v/>
      </c>
      <c r="CE19" s="524">
        <v>3</v>
      </c>
      <c r="CF19" s="524"/>
      <c r="CG19" s="641" t="str">
        <f t="shared" si="0"/>
        <v/>
      </c>
      <c r="CH19" s="641"/>
      <c r="CI19" s="642" t="str">
        <f t="shared" si="1"/>
        <v/>
      </c>
      <c r="CJ19" s="643"/>
      <c r="CK19" s="643"/>
      <c r="CL19" s="643"/>
      <c r="CM19" s="643"/>
      <c r="CN19" s="644"/>
      <c r="CO19" s="638" t="str">
        <f t="shared" si="2"/>
        <v/>
      </c>
      <c r="CP19" s="640"/>
      <c r="CQ19" s="640"/>
      <c r="CR19" s="640"/>
      <c r="CS19" s="639"/>
      <c r="CT19" s="638" t="str">
        <f t="shared" si="3"/>
        <v/>
      </c>
      <c r="CU19" s="640"/>
      <c r="CV19" s="640"/>
      <c r="CW19" s="639"/>
      <c r="CY19" s="137" t="str">
        <f t="shared" si="9"/>
        <v/>
      </c>
      <c r="CZ19" s="638">
        <v>38</v>
      </c>
      <c r="DA19" s="639"/>
      <c r="DB19" s="642" t="str">
        <f t="shared" si="4"/>
        <v/>
      </c>
      <c r="DC19" s="644"/>
      <c r="DD19" s="642" t="str">
        <f t="shared" si="5"/>
        <v/>
      </c>
      <c r="DE19" s="643"/>
      <c r="DF19" s="643"/>
      <c r="DG19" s="643"/>
      <c r="DH19" s="643"/>
      <c r="DI19" s="644"/>
      <c r="DJ19" s="638" t="str">
        <f t="shared" si="6"/>
        <v/>
      </c>
      <c r="DK19" s="640"/>
      <c r="DL19" s="640"/>
      <c r="DM19" s="640"/>
      <c r="DN19" s="639"/>
      <c r="DO19" s="638" t="str">
        <f t="shared" si="7"/>
        <v/>
      </c>
      <c r="DP19" s="640"/>
      <c r="DQ19" s="640"/>
      <c r="DR19" s="639"/>
      <c r="DS19" s="137"/>
      <c r="DU19" s="139"/>
      <c r="DV19" s="1"/>
      <c r="DW19" s="1"/>
      <c r="DX19" s="575"/>
      <c r="DY19" s="575"/>
      <c r="DZ19" s="153"/>
      <c r="EA19" s="588"/>
      <c r="EB19" s="588"/>
      <c r="EC19" s="575"/>
      <c r="ED19" s="575"/>
      <c r="EE19" s="575"/>
      <c r="EF19" s="153"/>
      <c r="EG19" s="154"/>
      <c r="EH19" s="154"/>
      <c r="EI19" s="154"/>
      <c r="EJ19" s="153"/>
      <c r="EK19" s="153"/>
      <c r="EL19" s="575"/>
      <c r="EM19" s="575"/>
      <c r="EN19" s="588"/>
      <c r="EO19" s="588"/>
      <c r="EP19" s="575"/>
      <c r="EQ19" s="575"/>
      <c r="ER19" s="575"/>
      <c r="ES19" s="575"/>
      <c r="ET19" s="575"/>
      <c r="EU19" s="589"/>
      <c r="EV19" s="589"/>
      <c r="EW19" s="589"/>
      <c r="EX19" s="575"/>
      <c r="EY19" s="575"/>
      <c r="EZ19" s="575"/>
      <c r="FA19" s="575"/>
      <c r="FB19" s="590"/>
      <c r="FC19" s="590"/>
      <c r="FD19" s="590"/>
      <c r="FE19" s="590"/>
      <c r="FF19" s="575"/>
      <c r="FG19" s="575"/>
    </row>
    <row r="20" spans="3:163" ht="15" customHeight="1" x14ac:dyDescent="0.4">
      <c r="D20" s="565" t="s">
        <v>213</v>
      </c>
      <c r="E20" s="565"/>
      <c r="F20" s="528" t="s">
        <v>219</v>
      </c>
      <c r="G20" s="528"/>
      <c r="H20" s="528"/>
      <c r="I20" s="528"/>
      <c r="J20" s="528"/>
      <c r="K20" s="528"/>
      <c r="M20" s="566" t="str">
        <f>学校設定!$H$9&amp;学校設定!$S$8</f>
        <v>高等学校</v>
      </c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S20" s="565" t="s">
        <v>213</v>
      </c>
      <c r="AT20" s="565"/>
      <c r="AU20" s="528" t="s">
        <v>1</v>
      </c>
      <c r="AV20" s="528"/>
      <c r="AW20" s="528"/>
      <c r="AX20" s="528"/>
      <c r="AY20" s="528"/>
      <c r="AZ20" s="528"/>
      <c r="BB20" s="566" t="str">
        <f>学校設定!$H$9&amp;学校設定!$S$8</f>
        <v>高等学校</v>
      </c>
      <c r="BC20" s="566"/>
      <c r="BD20" s="566"/>
      <c r="BE20" s="566"/>
      <c r="BF20" s="566"/>
      <c r="BG20" s="566"/>
      <c r="BH20" s="566"/>
      <c r="BI20" s="566"/>
      <c r="BJ20" s="566"/>
      <c r="BK20" s="566"/>
      <c r="BL20" s="566"/>
      <c r="BM20" s="566"/>
      <c r="BN20" s="566"/>
      <c r="BO20" s="566"/>
      <c r="BP20" s="566"/>
      <c r="BQ20" s="566"/>
      <c r="BR20" s="566"/>
      <c r="BS20" s="566"/>
      <c r="BT20" s="566"/>
      <c r="BU20" s="566"/>
      <c r="BV20" s="566"/>
      <c r="BW20" s="566"/>
      <c r="BX20" s="566"/>
      <c r="BY20" s="566"/>
      <c r="BZ20" s="566"/>
      <c r="CD20" s="137" t="str">
        <f t="shared" si="8"/>
        <v/>
      </c>
      <c r="CE20" s="524">
        <v>4</v>
      </c>
      <c r="CF20" s="524"/>
      <c r="CG20" s="641" t="str">
        <f t="shared" si="0"/>
        <v/>
      </c>
      <c r="CH20" s="641"/>
      <c r="CI20" s="642" t="str">
        <f t="shared" si="1"/>
        <v/>
      </c>
      <c r="CJ20" s="643"/>
      <c r="CK20" s="643"/>
      <c r="CL20" s="643"/>
      <c r="CM20" s="643"/>
      <c r="CN20" s="644"/>
      <c r="CO20" s="638" t="str">
        <f t="shared" si="2"/>
        <v/>
      </c>
      <c r="CP20" s="640"/>
      <c r="CQ20" s="640"/>
      <c r="CR20" s="640"/>
      <c r="CS20" s="639"/>
      <c r="CT20" s="638" t="str">
        <f t="shared" si="3"/>
        <v/>
      </c>
      <c r="CU20" s="640"/>
      <c r="CV20" s="640"/>
      <c r="CW20" s="639"/>
      <c r="CY20" s="137" t="str">
        <f t="shared" si="9"/>
        <v/>
      </c>
      <c r="CZ20" s="638">
        <v>39</v>
      </c>
      <c r="DA20" s="639"/>
      <c r="DB20" s="642" t="str">
        <f t="shared" si="4"/>
        <v/>
      </c>
      <c r="DC20" s="644"/>
      <c r="DD20" s="642" t="str">
        <f t="shared" si="5"/>
        <v/>
      </c>
      <c r="DE20" s="643"/>
      <c r="DF20" s="643"/>
      <c r="DG20" s="643"/>
      <c r="DH20" s="643"/>
      <c r="DI20" s="644"/>
      <c r="DJ20" s="638" t="str">
        <f t="shared" si="6"/>
        <v/>
      </c>
      <c r="DK20" s="640"/>
      <c r="DL20" s="640"/>
      <c r="DM20" s="640"/>
      <c r="DN20" s="639"/>
      <c r="DO20" s="638" t="str">
        <f t="shared" si="7"/>
        <v/>
      </c>
      <c r="DP20" s="640"/>
      <c r="DQ20" s="640"/>
      <c r="DR20" s="639"/>
      <c r="DU20" s="139"/>
      <c r="DV20" s="1"/>
      <c r="DW20" s="1"/>
      <c r="DX20" s="575" t="s">
        <v>17</v>
      </c>
      <c r="DY20" s="575"/>
      <c r="DZ20" s="153"/>
      <c r="EA20" s="588">
        <f>学校設定!Y26</f>
        <v>0</v>
      </c>
      <c r="EB20" s="588"/>
      <c r="EC20" s="575" t="s">
        <v>303</v>
      </c>
      <c r="ED20" s="575"/>
      <c r="EE20" s="575"/>
      <c r="EF20" s="153"/>
      <c r="EG20" s="153"/>
      <c r="EH20" s="153"/>
      <c r="EI20" s="153"/>
      <c r="EJ20" s="153"/>
      <c r="EK20" s="153"/>
      <c r="EL20" s="153"/>
      <c r="EM20" s="153"/>
      <c r="EN20" s="155"/>
      <c r="EO20" s="155"/>
      <c r="EP20" s="155"/>
      <c r="EQ20" s="155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</row>
    <row r="21" spans="3:163" ht="15" customHeight="1" x14ac:dyDescent="0.4">
      <c r="D21" s="565" t="s">
        <v>214</v>
      </c>
      <c r="E21" s="565"/>
      <c r="F21" s="528" t="s">
        <v>220</v>
      </c>
      <c r="G21" s="528"/>
      <c r="H21" s="528"/>
      <c r="I21" s="528"/>
      <c r="J21" s="528"/>
      <c r="K21" s="528"/>
      <c r="M21" s="566" t="str">
        <f>"〒"&amp;ASC(学校設定!$K$12)</f>
        <v>〒</v>
      </c>
      <c r="N21" s="566"/>
      <c r="O21" s="566"/>
      <c r="P21" s="566"/>
      <c r="Q21" s="566"/>
      <c r="R21" s="566"/>
      <c r="S21" s="566"/>
      <c r="T21" s="566"/>
      <c r="U21" s="566"/>
      <c r="V21" s="566"/>
      <c r="W21" s="566"/>
      <c r="X21" s="566"/>
      <c r="Y21" s="566"/>
      <c r="Z21" s="566"/>
      <c r="AA21" s="566"/>
      <c r="AB21" s="566"/>
      <c r="AC21" s="566"/>
      <c r="AD21" s="566"/>
      <c r="AE21" s="566"/>
      <c r="AF21" s="566"/>
      <c r="AG21" s="566"/>
      <c r="AH21" s="566"/>
      <c r="AI21" s="566"/>
      <c r="AJ21" s="566"/>
      <c r="AK21" s="566"/>
      <c r="AS21" s="565" t="s">
        <v>214</v>
      </c>
      <c r="AT21" s="565"/>
      <c r="AU21" s="528" t="s">
        <v>6</v>
      </c>
      <c r="AV21" s="528"/>
      <c r="AW21" s="528"/>
      <c r="AX21" s="528"/>
      <c r="AY21" s="528"/>
      <c r="AZ21" s="528"/>
      <c r="BB21" s="566" t="str">
        <f>"〒"&amp;ASC(学校設定!$K$12)</f>
        <v>〒</v>
      </c>
      <c r="BC21" s="566"/>
      <c r="BD21" s="566"/>
      <c r="BE21" s="566"/>
      <c r="BF21" s="566"/>
      <c r="BG21" s="566"/>
      <c r="BH21" s="566"/>
      <c r="BI21" s="566"/>
      <c r="BJ21" s="566"/>
      <c r="BK21" s="566"/>
      <c r="BL21" s="566"/>
      <c r="BM21" s="566"/>
      <c r="BN21" s="566"/>
      <c r="BO21" s="566"/>
      <c r="BP21" s="566"/>
      <c r="BQ21" s="566"/>
      <c r="BR21" s="566"/>
      <c r="BS21" s="566"/>
      <c r="BT21" s="566"/>
      <c r="BU21" s="566"/>
      <c r="BV21" s="566"/>
      <c r="BW21" s="566"/>
      <c r="BX21" s="566"/>
      <c r="BY21" s="566"/>
      <c r="BZ21" s="566"/>
      <c r="CB21" s="134"/>
      <c r="CD21" s="137" t="str">
        <f t="shared" si="8"/>
        <v/>
      </c>
      <c r="CE21" s="524">
        <v>5</v>
      </c>
      <c r="CF21" s="524"/>
      <c r="CG21" s="641" t="str">
        <f t="shared" si="0"/>
        <v/>
      </c>
      <c r="CH21" s="641"/>
      <c r="CI21" s="642" t="str">
        <f t="shared" si="1"/>
        <v/>
      </c>
      <c r="CJ21" s="643"/>
      <c r="CK21" s="643"/>
      <c r="CL21" s="643"/>
      <c r="CM21" s="643"/>
      <c r="CN21" s="644"/>
      <c r="CO21" s="638" t="str">
        <f t="shared" si="2"/>
        <v/>
      </c>
      <c r="CP21" s="640"/>
      <c r="CQ21" s="640"/>
      <c r="CR21" s="640"/>
      <c r="CS21" s="639"/>
      <c r="CT21" s="638" t="str">
        <f t="shared" si="3"/>
        <v/>
      </c>
      <c r="CU21" s="640"/>
      <c r="CV21" s="640"/>
      <c r="CW21" s="639"/>
      <c r="CY21" s="137" t="str">
        <f t="shared" si="9"/>
        <v/>
      </c>
      <c r="CZ21" s="638">
        <v>40</v>
      </c>
      <c r="DA21" s="639"/>
      <c r="DB21" s="642" t="str">
        <f t="shared" si="4"/>
        <v/>
      </c>
      <c r="DC21" s="644"/>
      <c r="DD21" s="642" t="str">
        <f t="shared" si="5"/>
        <v/>
      </c>
      <c r="DE21" s="643"/>
      <c r="DF21" s="643"/>
      <c r="DG21" s="643"/>
      <c r="DH21" s="643"/>
      <c r="DI21" s="644"/>
      <c r="DJ21" s="638" t="str">
        <f t="shared" si="6"/>
        <v/>
      </c>
      <c r="DK21" s="640"/>
      <c r="DL21" s="640"/>
      <c r="DM21" s="640"/>
      <c r="DN21" s="639"/>
      <c r="DO21" s="638" t="str">
        <f t="shared" si="7"/>
        <v/>
      </c>
      <c r="DP21" s="640"/>
      <c r="DQ21" s="640"/>
      <c r="DR21" s="639"/>
      <c r="DU21" s="139"/>
      <c r="DV21" s="1"/>
      <c r="DW21" s="1"/>
      <c r="DX21" s="575"/>
      <c r="DY21" s="575"/>
      <c r="DZ21" s="153"/>
      <c r="EA21" s="588"/>
      <c r="EB21" s="588"/>
      <c r="EC21" s="575"/>
      <c r="ED21" s="575"/>
      <c r="EE21" s="575"/>
      <c r="EF21" s="153"/>
      <c r="EG21" s="153"/>
      <c r="EH21" s="153"/>
      <c r="EI21" s="153"/>
      <c r="EJ21" s="153"/>
      <c r="EK21" s="153"/>
      <c r="EL21" s="153"/>
      <c r="EM21" s="153"/>
      <c r="EN21" s="155"/>
      <c r="EO21" s="155"/>
      <c r="EP21" s="155"/>
      <c r="EQ21" s="155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4"/>
      <c r="FG21" s="154"/>
    </row>
    <row r="22" spans="3:163" ht="15" customHeight="1" x14ac:dyDescent="0.4">
      <c r="D22" s="47"/>
      <c r="E22" s="47"/>
      <c r="F22" s="51"/>
      <c r="G22" s="51"/>
      <c r="H22" s="51"/>
      <c r="I22" s="51"/>
      <c r="J22" s="51"/>
      <c r="K22" s="51"/>
      <c r="M22" s="52"/>
      <c r="N22" s="566" t="str">
        <f>DBCS(学校設定!$K$14)</f>
        <v/>
      </c>
      <c r="O22" s="566"/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6"/>
      <c r="AJ22" s="566"/>
      <c r="AK22" s="566"/>
      <c r="AL22" s="566"/>
      <c r="AM22" s="91"/>
      <c r="AN22" s="91"/>
      <c r="AS22" s="47"/>
      <c r="AT22" s="47"/>
      <c r="AU22" s="51"/>
      <c r="AV22" s="51"/>
      <c r="AW22" s="51"/>
      <c r="AX22" s="51"/>
      <c r="AY22" s="51"/>
      <c r="AZ22" s="51"/>
      <c r="BB22" s="52"/>
      <c r="BC22" s="566" t="str">
        <f>DBCS(学校設定!$K$14)</f>
        <v/>
      </c>
      <c r="BD22" s="566"/>
      <c r="BE22" s="566"/>
      <c r="BF22" s="566"/>
      <c r="BG22" s="566"/>
      <c r="BH22" s="566"/>
      <c r="BI22" s="566"/>
      <c r="BJ22" s="566"/>
      <c r="BK22" s="566"/>
      <c r="BL22" s="566"/>
      <c r="BM22" s="566"/>
      <c r="BN22" s="566"/>
      <c r="BO22" s="566"/>
      <c r="BP22" s="566"/>
      <c r="BQ22" s="566"/>
      <c r="BR22" s="566"/>
      <c r="BS22" s="566"/>
      <c r="BT22" s="566"/>
      <c r="BU22" s="566"/>
      <c r="BV22" s="566"/>
      <c r="BW22" s="566"/>
      <c r="BX22" s="566"/>
      <c r="BY22" s="566"/>
      <c r="BZ22" s="566"/>
      <c r="CA22" s="566"/>
      <c r="CD22" s="137" t="str">
        <f t="shared" si="8"/>
        <v/>
      </c>
      <c r="CE22" s="524">
        <v>6</v>
      </c>
      <c r="CF22" s="524"/>
      <c r="CG22" s="641" t="str">
        <f t="shared" si="0"/>
        <v/>
      </c>
      <c r="CH22" s="641"/>
      <c r="CI22" s="642" t="str">
        <f t="shared" si="1"/>
        <v/>
      </c>
      <c r="CJ22" s="643"/>
      <c r="CK22" s="643"/>
      <c r="CL22" s="643"/>
      <c r="CM22" s="643"/>
      <c r="CN22" s="644"/>
      <c r="CO22" s="638" t="str">
        <f t="shared" si="2"/>
        <v/>
      </c>
      <c r="CP22" s="640"/>
      <c r="CQ22" s="640"/>
      <c r="CR22" s="640"/>
      <c r="CS22" s="639"/>
      <c r="CT22" s="638" t="str">
        <f t="shared" si="3"/>
        <v/>
      </c>
      <c r="CU22" s="640"/>
      <c r="CV22" s="640"/>
      <c r="CW22" s="639"/>
      <c r="CY22" s="137" t="str">
        <f t="shared" si="9"/>
        <v/>
      </c>
      <c r="CZ22" s="638">
        <v>41</v>
      </c>
      <c r="DA22" s="639"/>
      <c r="DB22" s="642" t="str">
        <f t="shared" si="4"/>
        <v/>
      </c>
      <c r="DC22" s="644"/>
      <c r="DD22" s="642" t="str">
        <f t="shared" si="5"/>
        <v/>
      </c>
      <c r="DE22" s="643"/>
      <c r="DF22" s="643"/>
      <c r="DG22" s="643"/>
      <c r="DH22" s="643"/>
      <c r="DI22" s="644"/>
      <c r="DJ22" s="638" t="str">
        <f t="shared" si="6"/>
        <v/>
      </c>
      <c r="DK22" s="640"/>
      <c r="DL22" s="640"/>
      <c r="DM22" s="640"/>
      <c r="DN22" s="639"/>
      <c r="DO22" s="638" t="str">
        <f t="shared" si="7"/>
        <v/>
      </c>
      <c r="DP22" s="640"/>
      <c r="DQ22" s="640"/>
      <c r="DR22" s="639"/>
      <c r="DU22" s="139"/>
      <c r="DV22" s="1"/>
      <c r="DW22" s="1"/>
      <c r="DX22" s="1"/>
      <c r="DY22" s="1"/>
      <c r="DZ22" s="1"/>
      <c r="EA22" s="90"/>
      <c r="EB22" s="90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90"/>
      <c r="EO22" s="90"/>
      <c r="EP22" s="90"/>
      <c r="EQ22" s="90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  <row r="23" spans="3:163" ht="15" customHeight="1" x14ac:dyDescent="0.4">
      <c r="D23" s="565" t="s">
        <v>215</v>
      </c>
      <c r="E23" s="565"/>
      <c r="F23" s="528" t="s">
        <v>221</v>
      </c>
      <c r="G23" s="528"/>
      <c r="H23" s="528"/>
      <c r="I23" s="528"/>
      <c r="J23" s="528"/>
      <c r="K23" s="528"/>
      <c r="M23" s="566" t="str">
        <f>ASC(学校設定!$K$17)</f>
        <v/>
      </c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  <c r="AS23" s="565" t="s">
        <v>215</v>
      </c>
      <c r="AT23" s="565"/>
      <c r="AU23" s="528" t="s">
        <v>221</v>
      </c>
      <c r="AV23" s="528"/>
      <c r="AW23" s="528"/>
      <c r="AX23" s="528"/>
      <c r="AY23" s="528"/>
      <c r="AZ23" s="528"/>
      <c r="BB23" s="566" t="str">
        <f>ASC(学校設定!$K$17)</f>
        <v/>
      </c>
      <c r="BC23" s="566"/>
      <c r="BD23" s="566"/>
      <c r="BE23" s="566"/>
      <c r="BF23" s="566"/>
      <c r="BG23" s="566"/>
      <c r="BH23" s="566"/>
      <c r="BI23" s="566"/>
      <c r="BJ23" s="566"/>
      <c r="BK23" s="566"/>
      <c r="BL23" s="566"/>
      <c r="BM23" s="566"/>
      <c r="BN23" s="566"/>
      <c r="BO23" s="566"/>
      <c r="BP23" s="566"/>
      <c r="BQ23" s="566"/>
      <c r="BR23" s="566"/>
      <c r="BS23" s="566"/>
      <c r="BT23" s="566"/>
      <c r="BU23" s="566"/>
      <c r="BV23" s="566"/>
      <c r="BW23" s="566"/>
      <c r="BX23" s="566"/>
      <c r="BY23" s="566"/>
      <c r="BZ23" s="566"/>
      <c r="CD23" s="137" t="str">
        <f t="shared" si="8"/>
        <v/>
      </c>
      <c r="CE23" s="524">
        <v>7</v>
      </c>
      <c r="CF23" s="524"/>
      <c r="CG23" s="641" t="str">
        <f t="shared" si="0"/>
        <v/>
      </c>
      <c r="CH23" s="641"/>
      <c r="CI23" s="642" t="str">
        <f t="shared" si="1"/>
        <v/>
      </c>
      <c r="CJ23" s="643"/>
      <c r="CK23" s="643"/>
      <c r="CL23" s="643"/>
      <c r="CM23" s="643"/>
      <c r="CN23" s="644"/>
      <c r="CO23" s="638" t="str">
        <f t="shared" si="2"/>
        <v/>
      </c>
      <c r="CP23" s="640"/>
      <c r="CQ23" s="640"/>
      <c r="CR23" s="640"/>
      <c r="CS23" s="639"/>
      <c r="CT23" s="638" t="str">
        <f t="shared" si="3"/>
        <v/>
      </c>
      <c r="CU23" s="640"/>
      <c r="CV23" s="640"/>
      <c r="CW23" s="639"/>
      <c r="CY23" s="137" t="str">
        <f t="shared" si="9"/>
        <v/>
      </c>
      <c r="CZ23" s="638">
        <v>42</v>
      </c>
      <c r="DA23" s="639"/>
      <c r="DB23" s="642" t="str">
        <f t="shared" si="4"/>
        <v/>
      </c>
      <c r="DC23" s="644"/>
      <c r="DD23" s="642" t="str">
        <f t="shared" si="5"/>
        <v/>
      </c>
      <c r="DE23" s="643"/>
      <c r="DF23" s="643"/>
      <c r="DG23" s="643"/>
      <c r="DH23" s="643"/>
      <c r="DI23" s="644"/>
      <c r="DJ23" s="638" t="str">
        <f t="shared" si="6"/>
        <v/>
      </c>
      <c r="DK23" s="640"/>
      <c r="DL23" s="640"/>
      <c r="DM23" s="640"/>
      <c r="DN23" s="639"/>
      <c r="DO23" s="638" t="str">
        <f t="shared" si="7"/>
        <v/>
      </c>
      <c r="DP23" s="640"/>
      <c r="DQ23" s="640"/>
      <c r="DR23" s="639"/>
      <c r="DT23" s="134"/>
      <c r="DU23" s="526" t="s">
        <v>306</v>
      </c>
      <c r="DV23" s="526"/>
      <c r="DW23" s="526"/>
      <c r="DX23" s="526"/>
      <c r="DY23" s="526"/>
      <c r="DZ23" s="526"/>
      <c r="EA23" s="526"/>
      <c r="EB23" s="526"/>
      <c r="EC23" s="526"/>
      <c r="ED23" s="526"/>
      <c r="EE23" s="526"/>
      <c r="EF23" s="526"/>
      <c r="EG23" s="526"/>
      <c r="EH23" s="526"/>
      <c r="EI23" s="526"/>
      <c r="EJ23" s="526"/>
      <c r="EK23" s="526"/>
      <c r="EL23" s="526"/>
      <c r="EM23" s="526"/>
      <c r="EN23" s="526"/>
      <c r="EO23" s="586">
        <f>FB28</f>
        <v>0</v>
      </c>
      <c r="EP23" s="586"/>
      <c r="EQ23" s="586"/>
      <c r="ER23" s="586"/>
      <c r="ES23" s="586"/>
      <c r="ET23" s="586"/>
      <c r="EU23" s="586"/>
      <c r="EV23" s="586"/>
      <c r="EW23" s="586"/>
      <c r="EX23" s="586"/>
      <c r="EY23" s="586"/>
      <c r="EZ23" s="586"/>
      <c r="FA23" s="586"/>
      <c r="FB23" s="586"/>
      <c r="FC23" s="586"/>
      <c r="FD23" s="586"/>
      <c r="FE23" s="586"/>
      <c r="FF23" s="582" t="s">
        <v>84</v>
      </c>
      <c r="FG23" s="582"/>
    </row>
    <row r="24" spans="3:163" ht="15" customHeight="1" x14ac:dyDescent="0.4">
      <c r="D24" s="565" t="s">
        <v>216</v>
      </c>
      <c r="E24" s="565"/>
      <c r="F24" s="528" t="s">
        <v>223</v>
      </c>
      <c r="G24" s="528"/>
      <c r="H24" s="528"/>
      <c r="I24" s="528"/>
      <c r="J24" s="528"/>
      <c r="K24" s="528"/>
      <c r="M24" s="566" t="str">
        <f>ASC(学校設定!$AD$17)</f>
        <v/>
      </c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S24" s="565" t="s">
        <v>216</v>
      </c>
      <c r="AT24" s="565"/>
      <c r="AU24" s="528" t="s">
        <v>223</v>
      </c>
      <c r="AV24" s="528"/>
      <c r="AW24" s="528"/>
      <c r="AX24" s="528"/>
      <c r="AY24" s="528"/>
      <c r="AZ24" s="528"/>
      <c r="BB24" s="566" t="str">
        <f>ASC(学校設定!$AD$17)</f>
        <v/>
      </c>
      <c r="BC24" s="566"/>
      <c r="BD24" s="566"/>
      <c r="BE24" s="566"/>
      <c r="BF24" s="566"/>
      <c r="BG24" s="566"/>
      <c r="BH24" s="566"/>
      <c r="BI24" s="566"/>
      <c r="BJ24" s="566"/>
      <c r="BK24" s="566"/>
      <c r="BL24" s="566"/>
      <c r="BM24" s="566"/>
      <c r="BN24" s="566"/>
      <c r="BO24" s="566"/>
      <c r="BP24" s="566"/>
      <c r="BQ24" s="566"/>
      <c r="BR24" s="566"/>
      <c r="BS24" s="566"/>
      <c r="BT24" s="566"/>
      <c r="BU24" s="566"/>
      <c r="BV24" s="566"/>
      <c r="BW24" s="566"/>
      <c r="BX24" s="566"/>
      <c r="BY24" s="566"/>
      <c r="BZ24" s="566"/>
      <c r="CC24" s="134"/>
      <c r="CD24" s="137" t="str">
        <f t="shared" si="8"/>
        <v/>
      </c>
      <c r="CE24" s="524">
        <v>8</v>
      </c>
      <c r="CF24" s="524"/>
      <c r="CG24" s="641" t="str">
        <f t="shared" si="0"/>
        <v/>
      </c>
      <c r="CH24" s="641"/>
      <c r="CI24" s="642" t="str">
        <f t="shared" si="1"/>
        <v/>
      </c>
      <c r="CJ24" s="643"/>
      <c r="CK24" s="643"/>
      <c r="CL24" s="643"/>
      <c r="CM24" s="643"/>
      <c r="CN24" s="644"/>
      <c r="CO24" s="638" t="str">
        <f t="shared" si="2"/>
        <v/>
      </c>
      <c r="CP24" s="640"/>
      <c r="CQ24" s="640"/>
      <c r="CR24" s="640"/>
      <c r="CS24" s="639"/>
      <c r="CT24" s="638" t="str">
        <f t="shared" si="3"/>
        <v/>
      </c>
      <c r="CU24" s="640"/>
      <c r="CV24" s="640"/>
      <c r="CW24" s="639"/>
      <c r="CY24" s="137" t="str">
        <f t="shared" si="9"/>
        <v/>
      </c>
      <c r="CZ24" s="638">
        <v>43</v>
      </c>
      <c r="DA24" s="639"/>
      <c r="DB24" s="642" t="str">
        <f t="shared" si="4"/>
        <v/>
      </c>
      <c r="DC24" s="644"/>
      <c r="DD24" s="642" t="str">
        <f t="shared" si="5"/>
        <v/>
      </c>
      <c r="DE24" s="643"/>
      <c r="DF24" s="643"/>
      <c r="DG24" s="643"/>
      <c r="DH24" s="643"/>
      <c r="DI24" s="644"/>
      <c r="DJ24" s="638" t="str">
        <f t="shared" si="6"/>
        <v/>
      </c>
      <c r="DK24" s="640"/>
      <c r="DL24" s="640"/>
      <c r="DM24" s="640"/>
      <c r="DN24" s="639"/>
      <c r="DO24" s="638" t="str">
        <f t="shared" si="7"/>
        <v/>
      </c>
      <c r="DP24" s="640"/>
      <c r="DQ24" s="640"/>
      <c r="DR24" s="639"/>
      <c r="DU24" s="527"/>
      <c r="DV24" s="527"/>
      <c r="DW24" s="527"/>
      <c r="DX24" s="527"/>
      <c r="DY24" s="527"/>
      <c r="DZ24" s="527"/>
      <c r="EA24" s="527"/>
      <c r="EB24" s="527"/>
      <c r="EC24" s="527"/>
      <c r="ED24" s="527"/>
      <c r="EE24" s="527"/>
      <c r="EF24" s="527"/>
      <c r="EG24" s="527"/>
      <c r="EH24" s="527"/>
      <c r="EI24" s="527"/>
      <c r="EJ24" s="527"/>
      <c r="EK24" s="527"/>
      <c r="EL24" s="527"/>
      <c r="EM24" s="527"/>
      <c r="EN24" s="527"/>
      <c r="EO24" s="587"/>
      <c r="EP24" s="587"/>
      <c r="EQ24" s="587"/>
      <c r="ER24" s="587"/>
      <c r="ES24" s="587"/>
      <c r="ET24" s="587"/>
      <c r="EU24" s="587"/>
      <c r="EV24" s="587"/>
      <c r="EW24" s="587"/>
      <c r="EX24" s="587"/>
      <c r="EY24" s="587"/>
      <c r="EZ24" s="587"/>
      <c r="FA24" s="587"/>
      <c r="FB24" s="587"/>
      <c r="FC24" s="587"/>
      <c r="FD24" s="587"/>
      <c r="FE24" s="587"/>
      <c r="FF24" s="583"/>
      <c r="FG24" s="583"/>
    </row>
    <row r="25" spans="3:163" ht="15" customHeight="1" x14ac:dyDescent="0.4">
      <c r="D25" s="565" t="s">
        <v>217</v>
      </c>
      <c r="E25" s="565"/>
      <c r="F25" s="528" t="s">
        <v>222</v>
      </c>
      <c r="G25" s="528"/>
      <c r="H25" s="528"/>
      <c r="I25" s="528"/>
      <c r="J25" s="528"/>
      <c r="K25" s="528"/>
      <c r="M25" s="566" t="str">
        <f>ASC(学校設定!$K$20)</f>
        <v/>
      </c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  <c r="AG25" s="566"/>
      <c r="AH25" s="566"/>
      <c r="AI25" s="566"/>
      <c r="AJ25" s="566"/>
      <c r="AK25" s="566"/>
      <c r="AS25" s="565" t="s">
        <v>217</v>
      </c>
      <c r="AT25" s="565"/>
      <c r="AU25" s="528" t="s">
        <v>222</v>
      </c>
      <c r="AV25" s="528"/>
      <c r="AW25" s="528"/>
      <c r="AX25" s="528"/>
      <c r="AY25" s="528"/>
      <c r="AZ25" s="528"/>
      <c r="BB25" s="566" t="str">
        <f>ASC(学校設定!$K$20)</f>
        <v/>
      </c>
      <c r="BC25" s="566"/>
      <c r="BD25" s="566"/>
      <c r="BE25" s="566"/>
      <c r="BF25" s="566"/>
      <c r="BG25" s="566"/>
      <c r="BH25" s="566"/>
      <c r="BI25" s="566"/>
      <c r="BJ25" s="566"/>
      <c r="BK25" s="566"/>
      <c r="BL25" s="566"/>
      <c r="BM25" s="566"/>
      <c r="BN25" s="566"/>
      <c r="BO25" s="566"/>
      <c r="BP25" s="566"/>
      <c r="BQ25" s="566"/>
      <c r="BR25" s="566"/>
      <c r="BS25" s="566"/>
      <c r="BT25" s="566"/>
      <c r="BU25" s="566"/>
      <c r="BV25" s="566"/>
      <c r="BW25" s="566"/>
      <c r="BX25" s="566"/>
      <c r="BY25" s="566"/>
      <c r="BZ25" s="566"/>
      <c r="CD25" s="137" t="str">
        <f t="shared" si="8"/>
        <v/>
      </c>
      <c r="CE25" s="524">
        <v>9</v>
      </c>
      <c r="CF25" s="524"/>
      <c r="CG25" s="641" t="str">
        <f t="shared" si="0"/>
        <v/>
      </c>
      <c r="CH25" s="641"/>
      <c r="CI25" s="642" t="str">
        <f t="shared" si="1"/>
        <v/>
      </c>
      <c r="CJ25" s="643"/>
      <c r="CK25" s="643"/>
      <c r="CL25" s="643"/>
      <c r="CM25" s="643"/>
      <c r="CN25" s="644"/>
      <c r="CO25" s="638" t="str">
        <f t="shared" si="2"/>
        <v/>
      </c>
      <c r="CP25" s="640"/>
      <c r="CQ25" s="640"/>
      <c r="CR25" s="640"/>
      <c r="CS25" s="639"/>
      <c r="CT25" s="638" t="str">
        <f t="shared" si="3"/>
        <v/>
      </c>
      <c r="CU25" s="640"/>
      <c r="CV25" s="640"/>
      <c r="CW25" s="639"/>
      <c r="CY25" s="137" t="str">
        <f t="shared" si="9"/>
        <v/>
      </c>
      <c r="CZ25" s="638">
        <v>44</v>
      </c>
      <c r="DA25" s="639"/>
      <c r="DB25" s="642" t="str">
        <f t="shared" si="4"/>
        <v/>
      </c>
      <c r="DC25" s="644"/>
      <c r="DD25" s="642" t="str">
        <f t="shared" si="5"/>
        <v/>
      </c>
      <c r="DE25" s="643"/>
      <c r="DF25" s="643"/>
      <c r="DG25" s="643"/>
      <c r="DH25" s="643"/>
      <c r="DI25" s="644"/>
      <c r="DJ25" s="638" t="str">
        <f t="shared" si="6"/>
        <v/>
      </c>
      <c r="DK25" s="640"/>
      <c r="DL25" s="640"/>
      <c r="DM25" s="640"/>
      <c r="DN25" s="639"/>
      <c r="DO25" s="638" t="str">
        <f t="shared" si="7"/>
        <v/>
      </c>
      <c r="DP25" s="640"/>
      <c r="DQ25" s="640"/>
      <c r="DR25" s="639"/>
      <c r="DS25" s="134"/>
      <c r="DU25" s="140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20"/>
      <c r="FG25" s="120"/>
    </row>
    <row r="26" spans="3:163" ht="15" customHeight="1" x14ac:dyDescent="0.4">
      <c r="D26" s="565" t="s">
        <v>218</v>
      </c>
      <c r="E26" s="565"/>
      <c r="F26" s="528" t="s">
        <v>224</v>
      </c>
      <c r="G26" s="528"/>
      <c r="H26" s="528"/>
      <c r="I26" s="528"/>
      <c r="J26" s="528"/>
      <c r="K26" s="528"/>
      <c r="M26" s="566" t="str">
        <f>ASC(学校設定!$K$23&amp;学校設定!$Z$23&amp;学校設定!$AB$23)</f>
        <v>@</v>
      </c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6"/>
      <c r="AJ26" s="566"/>
      <c r="AK26" s="566"/>
      <c r="AS26" s="565" t="s">
        <v>218</v>
      </c>
      <c r="AT26" s="565"/>
      <c r="AU26" s="528" t="s">
        <v>224</v>
      </c>
      <c r="AV26" s="528"/>
      <c r="AW26" s="528"/>
      <c r="AX26" s="528"/>
      <c r="AY26" s="528"/>
      <c r="AZ26" s="528"/>
      <c r="BB26" s="566" t="str">
        <f>ASC(学校設定!$K$23&amp;学校設定!$Z$23&amp;学校設定!$AB$23)</f>
        <v>@</v>
      </c>
      <c r="BC26" s="566"/>
      <c r="BD26" s="566"/>
      <c r="BE26" s="566"/>
      <c r="BF26" s="566"/>
      <c r="BG26" s="566"/>
      <c r="BH26" s="566"/>
      <c r="BI26" s="566"/>
      <c r="BJ26" s="566"/>
      <c r="BK26" s="566"/>
      <c r="BL26" s="566"/>
      <c r="BM26" s="566"/>
      <c r="BN26" s="566"/>
      <c r="BO26" s="566"/>
      <c r="BP26" s="566"/>
      <c r="BQ26" s="566"/>
      <c r="BR26" s="566"/>
      <c r="BS26" s="566"/>
      <c r="BT26" s="566"/>
      <c r="BU26" s="566"/>
      <c r="BV26" s="566"/>
      <c r="BW26" s="566"/>
      <c r="BX26" s="566"/>
      <c r="BY26" s="566"/>
      <c r="BZ26" s="566"/>
      <c r="CD26" s="137" t="str">
        <f t="shared" si="8"/>
        <v/>
      </c>
      <c r="CE26" s="524">
        <v>10</v>
      </c>
      <c r="CF26" s="524"/>
      <c r="CG26" s="641" t="str">
        <f t="shared" si="0"/>
        <v/>
      </c>
      <c r="CH26" s="641"/>
      <c r="CI26" s="642" t="str">
        <f t="shared" si="1"/>
        <v/>
      </c>
      <c r="CJ26" s="643"/>
      <c r="CK26" s="643"/>
      <c r="CL26" s="643"/>
      <c r="CM26" s="643"/>
      <c r="CN26" s="644"/>
      <c r="CO26" s="638" t="str">
        <f t="shared" si="2"/>
        <v/>
      </c>
      <c r="CP26" s="640"/>
      <c r="CQ26" s="640"/>
      <c r="CR26" s="640"/>
      <c r="CS26" s="639"/>
      <c r="CT26" s="638" t="str">
        <f t="shared" si="3"/>
        <v/>
      </c>
      <c r="CU26" s="640"/>
      <c r="CV26" s="640"/>
      <c r="CW26" s="639"/>
      <c r="CY26" s="137" t="str">
        <f t="shared" si="9"/>
        <v/>
      </c>
      <c r="CZ26" s="638">
        <v>45</v>
      </c>
      <c r="DA26" s="639"/>
      <c r="DB26" s="642" t="str">
        <f t="shared" si="4"/>
        <v/>
      </c>
      <c r="DC26" s="644"/>
      <c r="DD26" s="642" t="str">
        <f t="shared" si="5"/>
        <v/>
      </c>
      <c r="DE26" s="643"/>
      <c r="DF26" s="643"/>
      <c r="DG26" s="643"/>
      <c r="DH26" s="643"/>
      <c r="DI26" s="644"/>
      <c r="DJ26" s="638" t="str">
        <f t="shared" si="6"/>
        <v/>
      </c>
      <c r="DK26" s="640"/>
      <c r="DL26" s="640"/>
      <c r="DM26" s="640"/>
      <c r="DN26" s="639"/>
      <c r="DO26" s="638" t="str">
        <f t="shared" si="7"/>
        <v/>
      </c>
      <c r="DP26" s="640"/>
      <c r="DQ26" s="640"/>
      <c r="DR26" s="639"/>
      <c r="DU26" s="139"/>
      <c r="DV26" s="1"/>
      <c r="DW26" s="1"/>
      <c r="DX26" s="156" t="str">
        <f>まとめ!Y3</f>
        <v>12月25日</v>
      </c>
      <c r="DY26" s="156"/>
      <c r="DZ26" s="156"/>
      <c r="EA26" s="156"/>
      <c r="EB26" s="156"/>
      <c r="EC26" s="156"/>
      <c r="ED26" s="614">
        <f>まとめ!Y4</f>
        <v>0</v>
      </c>
      <c r="EE26" s="614"/>
      <c r="EF26" s="156"/>
      <c r="EG26" s="157" t="s">
        <v>86</v>
      </c>
      <c r="EH26" s="157"/>
      <c r="EI26" s="153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</row>
    <row r="27" spans="3:163" ht="15" customHeight="1" x14ac:dyDescent="0.4">
      <c r="D27" s="129"/>
      <c r="E27" s="129"/>
      <c r="F27" s="130"/>
      <c r="G27" s="130"/>
      <c r="H27" s="130"/>
      <c r="I27" s="130"/>
      <c r="J27" s="130"/>
      <c r="K27" s="130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S27" s="129"/>
      <c r="AT27" s="129"/>
      <c r="AU27" s="130"/>
      <c r="AV27" s="130"/>
      <c r="AW27" s="130"/>
      <c r="AX27" s="130"/>
      <c r="AY27" s="130"/>
      <c r="AZ27" s="130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D27" s="137" t="str">
        <f t="shared" si="8"/>
        <v/>
      </c>
      <c r="CE27" s="524">
        <v>11</v>
      </c>
      <c r="CF27" s="524"/>
      <c r="CG27" s="641" t="str">
        <f t="shared" si="0"/>
        <v/>
      </c>
      <c r="CH27" s="641"/>
      <c r="CI27" s="642" t="str">
        <f t="shared" si="1"/>
        <v/>
      </c>
      <c r="CJ27" s="643"/>
      <c r="CK27" s="643"/>
      <c r="CL27" s="643"/>
      <c r="CM27" s="643"/>
      <c r="CN27" s="644"/>
      <c r="CO27" s="638" t="str">
        <f t="shared" si="2"/>
        <v/>
      </c>
      <c r="CP27" s="640"/>
      <c r="CQ27" s="640"/>
      <c r="CR27" s="640"/>
      <c r="CS27" s="639"/>
      <c r="CT27" s="638" t="str">
        <f t="shared" si="3"/>
        <v/>
      </c>
      <c r="CU27" s="640"/>
      <c r="CV27" s="640"/>
      <c r="CW27" s="639"/>
      <c r="CY27" s="137" t="str">
        <f t="shared" si="9"/>
        <v/>
      </c>
      <c r="CZ27" s="638">
        <v>46</v>
      </c>
      <c r="DA27" s="639"/>
      <c r="DB27" s="642" t="str">
        <f t="shared" si="4"/>
        <v/>
      </c>
      <c r="DC27" s="644"/>
      <c r="DD27" s="642" t="str">
        <f t="shared" si="5"/>
        <v/>
      </c>
      <c r="DE27" s="643"/>
      <c r="DF27" s="643"/>
      <c r="DG27" s="643"/>
      <c r="DH27" s="643"/>
      <c r="DI27" s="644"/>
      <c r="DJ27" s="638" t="str">
        <f t="shared" si="6"/>
        <v/>
      </c>
      <c r="DK27" s="640"/>
      <c r="DL27" s="640"/>
      <c r="DM27" s="640"/>
      <c r="DN27" s="639"/>
      <c r="DO27" s="638" t="str">
        <f t="shared" si="7"/>
        <v/>
      </c>
      <c r="DP27" s="640"/>
      <c r="DQ27" s="640"/>
      <c r="DR27" s="639"/>
      <c r="DU27" s="139"/>
      <c r="DV27" s="1"/>
      <c r="DW27" s="1"/>
      <c r="DX27" s="156" t="str">
        <f>まとめ!Z3</f>
        <v>12月26日</v>
      </c>
      <c r="DY27" s="156"/>
      <c r="DZ27" s="156"/>
      <c r="EA27" s="156"/>
      <c r="EB27" s="156"/>
      <c r="EC27" s="156"/>
      <c r="ED27" s="614">
        <f>まとめ!Z4</f>
        <v>0</v>
      </c>
      <c r="EE27" s="614"/>
      <c r="EF27" s="156"/>
      <c r="EG27" s="157" t="s">
        <v>86</v>
      </c>
      <c r="EH27" s="157"/>
      <c r="EI27" s="153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</row>
    <row r="28" spans="3:163" ht="15" customHeight="1" x14ac:dyDescent="0.4">
      <c r="E28" s="565"/>
      <c r="F28" s="565"/>
      <c r="AT28" s="565"/>
      <c r="AU28" s="565"/>
      <c r="CD28" s="137" t="str">
        <f t="shared" si="8"/>
        <v/>
      </c>
      <c r="CE28" s="524">
        <v>12</v>
      </c>
      <c r="CF28" s="524"/>
      <c r="CG28" s="641" t="str">
        <f t="shared" si="0"/>
        <v/>
      </c>
      <c r="CH28" s="641"/>
      <c r="CI28" s="642" t="str">
        <f t="shared" si="1"/>
        <v/>
      </c>
      <c r="CJ28" s="643"/>
      <c r="CK28" s="643"/>
      <c r="CL28" s="643"/>
      <c r="CM28" s="643"/>
      <c r="CN28" s="644"/>
      <c r="CO28" s="638" t="str">
        <f t="shared" si="2"/>
        <v/>
      </c>
      <c r="CP28" s="640"/>
      <c r="CQ28" s="640"/>
      <c r="CR28" s="640"/>
      <c r="CS28" s="639"/>
      <c r="CT28" s="638" t="str">
        <f t="shared" si="3"/>
        <v/>
      </c>
      <c r="CU28" s="640"/>
      <c r="CV28" s="640"/>
      <c r="CW28" s="639"/>
      <c r="CY28" s="137" t="str">
        <f t="shared" si="9"/>
        <v/>
      </c>
      <c r="CZ28" s="638">
        <v>47</v>
      </c>
      <c r="DA28" s="639"/>
      <c r="DB28" s="642" t="str">
        <f t="shared" si="4"/>
        <v/>
      </c>
      <c r="DC28" s="644"/>
      <c r="DD28" s="642" t="str">
        <f t="shared" si="5"/>
        <v/>
      </c>
      <c r="DE28" s="643"/>
      <c r="DF28" s="643"/>
      <c r="DG28" s="643"/>
      <c r="DH28" s="643"/>
      <c r="DI28" s="644"/>
      <c r="DJ28" s="638" t="str">
        <f t="shared" si="6"/>
        <v/>
      </c>
      <c r="DK28" s="640"/>
      <c r="DL28" s="640"/>
      <c r="DM28" s="640"/>
      <c r="DN28" s="639"/>
      <c r="DO28" s="638" t="str">
        <f t="shared" si="7"/>
        <v/>
      </c>
      <c r="DP28" s="640"/>
      <c r="DQ28" s="640"/>
      <c r="DR28" s="639"/>
      <c r="DU28" s="139"/>
      <c r="DV28" s="1"/>
      <c r="DW28" s="1"/>
      <c r="DX28" s="156" t="str">
        <f>まとめ!AA3</f>
        <v>12月27日</v>
      </c>
      <c r="DY28" s="156"/>
      <c r="DZ28" s="156"/>
      <c r="EA28" s="156"/>
      <c r="EB28" s="156"/>
      <c r="EC28" s="156"/>
      <c r="ED28" s="614">
        <f>まとめ!AA4</f>
        <v>0</v>
      </c>
      <c r="EE28" s="614"/>
      <c r="EF28" s="156"/>
      <c r="EG28" s="157" t="s">
        <v>86</v>
      </c>
      <c r="EH28" s="157"/>
      <c r="EI28" s="153"/>
      <c r="EJ28" s="153" t="s">
        <v>308</v>
      </c>
      <c r="EK28" s="153"/>
      <c r="EL28" s="153"/>
      <c r="EM28" s="153"/>
      <c r="EN28" s="588">
        <f>SUM(ED26:EE29)</f>
        <v>0</v>
      </c>
      <c r="EO28" s="588"/>
      <c r="EP28" s="588"/>
      <c r="EQ28" s="575" t="s">
        <v>86</v>
      </c>
      <c r="ER28" s="575"/>
      <c r="ES28" s="575" t="s">
        <v>304</v>
      </c>
      <c r="ET28" s="575"/>
      <c r="EU28" s="589">
        <f>初期設定!AF19</f>
        <v>550</v>
      </c>
      <c r="EV28" s="589"/>
      <c r="EW28" s="589"/>
      <c r="EX28" s="575" t="s">
        <v>84</v>
      </c>
      <c r="EY28" s="575"/>
      <c r="EZ28" s="575" t="s">
        <v>305</v>
      </c>
      <c r="FA28" s="575"/>
      <c r="FB28" s="590">
        <f>EN28*EU28</f>
        <v>0</v>
      </c>
      <c r="FC28" s="590"/>
      <c r="FD28" s="590"/>
      <c r="FE28" s="590"/>
      <c r="FF28" s="575" t="s">
        <v>84</v>
      </c>
      <c r="FG28" s="575"/>
    </row>
    <row r="29" spans="3:163" ht="15" customHeight="1" x14ac:dyDescent="0.4">
      <c r="C29" s="46" t="str">
        <f>IF(学校設定!L26=0,"２．参加選手名簿 (男子 不参加）","２．参加選手名簿 (参加 "&amp;DBCS(学校設定!L26)&amp;" チーム )")</f>
        <v>２．参加選手名簿 (男子 不参加）</v>
      </c>
      <c r="AR29" s="46" t="str">
        <f>IF(学校設定!Y26=0,"２．参加選手名簿 (女子 不参加）","２．参加選手名簿 (参加 "&amp;DBCS(学校設定!Y26)&amp;" チーム )")</f>
        <v>２．参加選手名簿 (女子 不参加）</v>
      </c>
      <c r="CD29" s="137" t="str">
        <f t="shared" si="8"/>
        <v/>
      </c>
      <c r="CE29" s="524">
        <v>13</v>
      </c>
      <c r="CF29" s="524"/>
      <c r="CG29" s="641" t="str">
        <f t="shared" si="0"/>
        <v/>
      </c>
      <c r="CH29" s="641"/>
      <c r="CI29" s="642" t="str">
        <f t="shared" si="1"/>
        <v/>
      </c>
      <c r="CJ29" s="643"/>
      <c r="CK29" s="643"/>
      <c r="CL29" s="643"/>
      <c r="CM29" s="643"/>
      <c r="CN29" s="644"/>
      <c r="CO29" s="638" t="str">
        <f t="shared" si="2"/>
        <v/>
      </c>
      <c r="CP29" s="640"/>
      <c r="CQ29" s="640"/>
      <c r="CR29" s="640"/>
      <c r="CS29" s="639"/>
      <c r="CT29" s="638" t="str">
        <f t="shared" si="3"/>
        <v/>
      </c>
      <c r="CU29" s="640"/>
      <c r="CV29" s="640"/>
      <c r="CW29" s="639"/>
      <c r="CY29" s="137" t="str">
        <f t="shared" si="9"/>
        <v/>
      </c>
      <c r="CZ29" s="638">
        <v>48</v>
      </c>
      <c r="DA29" s="639"/>
      <c r="DB29" s="642" t="str">
        <f t="shared" si="4"/>
        <v/>
      </c>
      <c r="DC29" s="644"/>
      <c r="DD29" s="642" t="str">
        <f t="shared" si="5"/>
        <v/>
      </c>
      <c r="DE29" s="643"/>
      <c r="DF29" s="643"/>
      <c r="DG29" s="643"/>
      <c r="DH29" s="643"/>
      <c r="DI29" s="644"/>
      <c r="DJ29" s="638" t="str">
        <f t="shared" si="6"/>
        <v/>
      </c>
      <c r="DK29" s="640"/>
      <c r="DL29" s="640"/>
      <c r="DM29" s="640"/>
      <c r="DN29" s="639"/>
      <c r="DO29" s="638" t="str">
        <f t="shared" si="7"/>
        <v/>
      </c>
      <c r="DP29" s="640"/>
      <c r="DQ29" s="640"/>
      <c r="DR29" s="639"/>
      <c r="DU29" s="139"/>
      <c r="DV29" s="1"/>
      <c r="DW29" s="1"/>
      <c r="DX29" s="156" t="str">
        <f>まとめ!AB3</f>
        <v>12月28日</v>
      </c>
      <c r="DY29" s="156"/>
      <c r="DZ29" s="156"/>
      <c r="EA29" s="156"/>
      <c r="EB29" s="156"/>
      <c r="EC29" s="156"/>
      <c r="ED29" s="614">
        <f>まとめ!AB4</f>
        <v>0</v>
      </c>
      <c r="EE29" s="614"/>
      <c r="EF29" s="156"/>
      <c r="EG29" s="157" t="s">
        <v>86</v>
      </c>
      <c r="EH29" s="157"/>
      <c r="EI29" s="153"/>
      <c r="EJ29" s="153"/>
      <c r="EK29" s="153"/>
      <c r="EL29" s="153"/>
      <c r="EM29" s="153"/>
      <c r="EN29" s="588"/>
      <c r="EO29" s="588"/>
      <c r="EP29" s="588"/>
      <c r="EQ29" s="575"/>
      <c r="ER29" s="575"/>
      <c r="ES29" s="575"/>
      <c r="ET29" s="575"/>
      <c r="EU29" s="589"/>
      <c r="EV29" s="589"/>
      <c r="EW29" s="589"/>
      <c r="EX29" s="575"/>
      <c r="EY29" s="575"/>
      <c r="EZ29" s="155"/>
      <c r="FA29" s="155"/>
      <c r="FB29" s="590"/>
      <c r="FC29" s="590"/>
      <c r="FD29" s="590"/>
      <c r="FE29" s="590"/>
      <c r="FF29" s="575"/>
      <c r="FG29" s="575"/>
    </row>
    <row r="30" spans="3:163" ht="15" customHeight="1" thickBot="1" x14ac:dyDescent="0.45">
      <c r="D30" s="565" t="s">
        <v>230</v>
      </c>
      <c r="E30" s="565"/>
      <c r="F30" s="566" t="str">
        <f>IF(男!K3="","",DBCS(男!K3))</f>
        <v/>
      </c>
      <c r="G30" s="566"/>
      <c r="H30" s="566"/>
      <c r="I30" s="566"/>
      <c r="J30" s="566"/>
      <c r="K30" s="566"/>
      <c r="L30" s="566"/>
      <c r="M30" s="566"/>
      <c r="N30" s="566"/>
      <c r="O30" s="566"/>
      <c r="P30" s="566"/>
      <c r="Q30" s="566"/>
      <c r="R30" s="566"/>
      <c r="S30" s="566"/>
      <c r="T30" s="566"/>
      <c r="U30" s="566"/>
      <c r="V30" s="566"/>
      <c r="W30" s="566"/>
      <c r="X30" s="566"/>
      <c r="Y30" s="566"/>
      <c r="Z30" s="566"/>
      <c r="AA30" s="566"/>
      <c r="AB30" s="566"/>
      <c r="AC30" s="566"/>
      <c r="AD30" s="566"/>
      <c r="AE30" s="566"/>
      <c r="AF30" s="566"/>
      <c r="AG30" s="566"/>
      <c r="AH30" s="566"/>
      <c r="AI30" s="566"/>
      <c r="AJ30" s="566"/>
      <c r="AK30" s="566"/>
      <c r="AS30" s="565" t="s">
        <v>230</v>
      </c>
      <c r="AT30" s="565"/>
      <c r="AU30" s="566" t="str">
        <f>IF(女!K3&lt;&gt;"",DBCS(女!K3),"")</f>
        <v/>
      </c>
      <c r="AV30" s="566"/>
      <c r="AW30" s="566"/>
      <c r="AX30" s="566"/>
      <c r="AY30" s="566"/>
      <c r="AZ30" s="566"/>
      <c r="BA30" s="566"/>
      <c r="BB30" s="566"/>
      <c r="BC30" s="566"/>
      <c r="BD30" s="566"/>
      <c r="BE30" s="566"/>
      <c r="BF30" s="566"/>
      <c r="BG30" s="566"/>
      <c r="BH30" s="566"/>
      <c r="BI30" s="566"/>
      <c r="BJ30" s="566"/>
      <c r="BK30" s="566"/>
      <c r="BL30" s="566"/>
      <c r="BM30" s="566"/>
      <c r="BN30" s="566"/>
      <c r="BO30" s="566"/>
      <c r="BP30" s="566"/>
      <c r="BQ30" s="566"/>
      <c r="BR30" s="566"/>
      <c r="BS30" s="566"/>
      <c r="BT30" s="566"/>
      <c r="BU30" s="566"/>
      <c r="BV30" s="566"/>
      <c r="BW30" s="566"/>
      <c r="BX30" s="566"/>
      <c r="BY30" s="566"/>
      <c r="BZ30" s="566"/>
      <c r="CD30" s="137" t="str">
        <f t="shared" si="8"/>
        <v/>
      </c>
      <c r="CE30" s="524">
        <v>14</v>
      </c>
      <c r="CF30" s="524"/>
      <c r="CG30" s="641" t="str">
        <f t="shared" si="0"/>
        <v/>
      </c>
      <c r="CH30" s="641"/>
      <c r="CI30" s="642" t="str">
        <f t="shared" si="1"/>
        <v/>
      </c>
      <c r="CJ30" s="643"/>
      <c r="CK30" s="643"/>
      <c r="CL30" s="643"/>
      <c r="CM30" s="643"/>
      <c r="CN30" s="644"/>
      <c r="CO30" s="638" t="str">
        <f t="shared" si="2"/>
        <v/>
      </c>
      <c r="CP30" s="640"/>
      <c r="CQ30" s="640"/>
      <c r="CR30" s="640"/>
      <c r="CS30" s="639"/>
      <c r="CT30" s="638" t="str">
        <f t="shared" si="3"/>
        <v/>
      </c>
      <c r="CU30" s="640"/>
      <c r="CV30" s="640"/>
      <c r="CW30" s="639"/>
      <c r="CY30" s="137" t="str">
        <f t="shared" si="9"/>
        <v/>
      </c>
      <c r="CZ30" s="638">
        <v>49</v>
      </c>
      <c r="DA30" s="639"/>
      <c r="DB30" s="642" t="str">
        <f t="shared" si="4"/>
        <v/>
      </c>
      <c r="DC30" s="644"/>
      <c r="DD30" s="642" t="str">
        <f t="shared" si="5"/>
        <v/>
      </c>
      <c r="DE30" s="643"/>
      <c r="DF30" s="643"/>
      <c r="DG30" s="643"/>
      <c r="DH30" s="643"/>
      <c r="DI30" s="644"/>
      <c r="DJ30" s="638" t="str">
        <f t="shared" si="6"/>
        <v/>
      </c>
      <c r="DK30" s="640"/>
      <c r="DL30" s="640"/>
      <c r="DM30" s="640"/>
      <c r="DN30" s="639"/>
      <c r="DO30" s="638" t="str">
        <f t="shared" si="7"/>
        <v/>
      </c>
      <c r="DP30" s="640"/>
      <c r="DQ30" s="640"/>
      <c r="DR30" s="639"/>
      <c r="DU30" s="139"/>
      <c r="DV30" s="1"/>
      <c r="DW30" s="1"/>
      <c r="DX30" s="125"/>
      <c r="DY30" s="125"/>
      <c r="DZ30" s="125"/>
      <c r="EA30" s="125"/>
      <c r="EB30" s="125"/>
      <c r="EC30" s="125"/>
      <c r="ED30" s="1"/>
      <c r="EE30" s="125"/>
      <c r="EF30" s="125"/>
      <c r="EG30" s="28"/>
      <c r="EH30" s="28"/>
      <c r="EI30" s="1"/>
      <c r="EJ30" s="1"/>
      <c r="EK30" s="1"/>
      <c r="EL30" s="1"/>
      <c r="EM30" s="1"/>
      <c r="EN30" s="150"/>
      <c r="EO30" s="150"/>
      <c r="EP30" s="150"/>
      <c r="EQ30" s="132"/>
      <c r="ER30" s="132"/>
      <c r="ES30" s="132"/>
      <c r="ET30" s="132"/>
      <c r="EU30" s="151"/>
      <c r="EV30" s="151"/>
      <c r="EW30" s="151"/>
      <c r="EX30" s="132"/>
      <c r="EY30" s="132"/>
      <c r="EZ30" s="132"/>
      <c r="FA30" s="132"/>
      <c r="FB30" s="152"/>
      <c r="FC30" s="152"/>
      <c r="FD30" s="152"/>
      <c r="FE30" s="152"/>
      <c r="FF30" s="132"/>
      <c r="FG30" s="132"/>
    </row>
    <row r="31" spans="3:163" ht="15" customHeight="1" thickBot="1" x14ac:dyDescent="0.45">
      <c r="E31" s="559"/>
      <c r="F31" s="544"/>
      <c r="G31" s="544"/>
      <c r="H31" s="544" t="s">
        <v>225</v>
      </c>
      <c r="I31" s="544"/>
      <c r="J31" s="544"/>
      <c r="K31" s="544"/>
      <c r="L31" s="544"/>
      <c r="M31" s="544"/>
      <c r="N31" s="544"/>
      <c r="O31" s="544"/>
      <c r="P31" s="560" t="s">
        <v>226</v>
      </c>
      <c r="Q31" s="544"/>
      <c r="R31" s="544"/>
      <c r="S31" s="544"/>
      <c r="T31" s="544"/>
      <c r="U31" s="544" t="s">
        <v>227</v>
      </c>
      <c r="V31" s="544"/>
      <c r="W31" s="544"/>
      <c r="X31" s="544"/>
      <c r="Y31" s="544"/>
      <c r="Z31" s="544"/>
      <c r="AA31" s="532" t="s">
        <v>290</v>
      </c>
      <c r="AB31" s="533"/>
      <c r="AC31" s="534"/>
      <c r="AD31" s="544" t="s">
        <v>231</v>
      </c>
      <c r="AE31" s="544"/>
      <c r="AF31" s="544"/>
      <c r="AG31" s="544" t="s">
        <v>228</v>
      </c>
      <c r="AH31" s="544"/>
      <c r="AI31" s="544"/>
      <c r="AJ31" s="544" t="s">
        <v>229</v>
      </c>
      <c r="AK31" s="544"/>
      <c r="AL31" s="561"/>
      <c r="AT31" s="559"/>
      <c r="AU31" s="544"/>
      <c r="AV31" s="544"/>
      <c r="AW31" s="544" t="s">
        <v>149</v>
      </c>
      <c r="AX31" s="544"/>
      <c r="AY31" s="544"/>
      <c r="AZ31" s="544"/>
      <c r="BA31" s="544"/>
      <c r="BB31" s="544"/>
      <c r="BC31" s="544"/>
      <c r="BD31" s="544"/>
      <c r="BE31" s="560" t="s">
        <v>226</v>
      </c>
      <c r="BF31" s="544"/>
      <c r="BG31" s="544"/>
      <c r="BH31" s="544"/>
      <c r="BI31" s="544"/>
      <c r="BJ31" s="544" t="s">
        <v>126</v>
      </c>
      <c r="BK31" s="544"/>
      <c r="BL31" s="544"/>
      <c r="BM31" s="544"/>
      <c r="BN31" s="544"/>
      <c r="BO31" s="544"/>
      <c r="BP31" s="532" t="s">
        <v>290</v>
      </c>
      <c r="BQ31" s="533"/>
      <c r="BR31" s="534"/>
      <c r="BS31" s="544" t="s">
        <v>231</v>
      </c>
      <c r="BT31" s="544"/>
      <c r="BU31" s="544"/>
      <c r="BV31" s="544" t="s">
        <v>228</v>
      </c>
      <c r="BW31" s="544"/>
      <c r="BX31" s="544"/>
      <c r="BY31" s="544" t="s">
        <v>229</v>
      </c>
      <c r="BZ31" s="544"/>
      <c r="CA31" s="561"/>
      <c r="CD31" s="137" t="str">
        <f t="shared" si="8"/>
        <v/>
      </c>
      <c r="CE31" s="524">
        <v>15</v>
      </c>
      <c r="CF31" s="524"/>
      <c r="CG31" s="641" t="str">
        <f t="shared" si="0"/>
        <v/>
      </c>
      <c r="CH31" s="641"/>
      <c r="CI31" s="642" t="str">
        <f t="shared" si="1"/>
        <v/>
      </c>
      <c r="CJ31" s="643"/>
      <c r="CK31" s="643"/>
      <c r="CL31" s="643"/>
      <c r="CM31" s="643"/>
      <c r="CN31" s="644"/>
      <c r="CO31" s="638" t="str">
        <f t="shared" si="2"/>
        <v/>
      </c>
      <c r="CP31" s="640"/>
      <c r="CQ31" s="640"/>
      <c r="CR31" s="640"/>
      <c r="CS31" s="639"/>
      <c r="CT31" s="638" t="str">
        <f t="shared" si="3"/>
        <v/>
      </c>
      <c r="CU31" s="640"/>
      <c r="CV31" s="640"/>
      <c r="CW31" s="639"/>
      <c r="CY31" s="137" t="str">
        <f t="shared" si="9"/>
        <v/>
      </c>
      <c r="CZ31" s="638">
        <v>50</v>
      </c>
      <c r="DA31" s="639"/>
      <c r="DB31" s="642" t="str">
        <f t="shared" si="4"/>
        <v/>
      </c>
      <c r="DC31" s="644"/>
      <c r="DD31" s="642" t="str">
        <f t="shared" si="5"/>
        <v/>
      </c>
      <c r="DE31" s="643"/>
      <c r="DF31" s="643"/>
      <c r="DG31" s="643"/>
      <c r="DH31" s="643"/>
      <c r="DI31" s="644"/>
      <c r="DJ31" s="638" t="str">
        <f t="shared" si="6"/>
        <v/>
      </c>
      <c r="DK31" s="640"/>
      <c r="DL31" s="640"/>
      <c r="DM31" s="640"/>
      <c r="DN31" s="639"/>
      <c r="DO31" s="638" t="str">
        <f t="shared" si="7"/>
        <v/>
      </c>
      <c r="DP31" s="640"/>
      <c r="DQ31" s="640"/>
      <c r="DR31" s="639"/>
      <c r="DU31" s="139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</row>
    <row r="32" spans="3:163" ht="15" customHeight="1" thickBot="1" x14ac:dyDescent="0.45">
      <c r="E32" s="564" t="s">
        <v>205</v>
      </c>
      <c r="F32" s="533"/>
      <c r="G32" s="534"/>
      <c r="H32" s="562" t="str">
        <f>男!AE8</f>
        <v>　</v>
      </c>
      <c r="I32" s="562"/>
      <c r="J32" s="562"/>
      <c r="K32" s="562"/>
      <c r="L32" s="562"/>
      <c r="M32" s="562"/>
      <c r="N32" s="562"/>
      <c r="O32" s="562"/>
      <c r="P32" s="563">
        <f>男!AH8</f>
        <v>0</v>
      </c>
      <c r="Q32" s="563"/>
      <c r="R32" s="563"/>
      <c r="S32" s="563"/>
      <c r="T32" s="563"/>
      <c r="U32" s="544" t="str">
        <f>IF(P32=0,"",男!P8&amp;"-"&amp;男!Q8&amp;"-"&amp;男!R8)</f>
        <v/>
      </c>
      <c r="V32" s="544"/>
      <c r="W32" s="544"/>
      <c r="X32" s="544"/>
      <c r="Y32" s="544"/>
      <c r="Z32" s="544"/>
      <c r="AA32" s="532">
        <f>男!T8</f>
        <v>0</v>
      </c>
      <c r="AB32" s="533"/>
      <c r="AC32" s="534"/>
      <c r="AD32" s="544">
        <f>男!O8</f>
        <v>0</v>
      </c>
      <c r="AE32" s="544"/>
      <c r="AF32" s="544"/>
      <c r="AG32" s="544" t="s">
        <v>289</v>
      </c>
      <c r="AH32" s="544"/>
      <c r="AI32" s="544"/>
      <c r="AJ32" s="544" t="s">
        <v>289</v>
      </c>
      <c r="AK32" s="544"/>
      <c r="AL32" s="561"/>
      <c r="AT32" s="559" t="s">
        <v>114</v>
      </c>
      <c r="AU32" s="544"/>
      <c r="AV32" s="544"/>
      <c r="AW32" s="562" t="str">
        <f>女!AE8</f>
        <v>　</v>
      </c>
      <c r="AX32" s="562"/>
      <c r="AY32" s="562"/>
      <c r="AZ32" s="562"/>
      <c r="BA32" s="562"/>
      <c r="BB32" s="562"/>
      <c r="BC32" s="562"/>
      <c r="BD32" s="562"/>
      <c r="BE32" s="560">
        <f>女!AH8</f>
        <v>0</v>
      </c>
      <c r="BF32" s="563"/>
      <c r="BG32" s="563"/>
      <c r="BH32" s="563"/>
      <c r="BI32" s="563"/>
      <c r="BJ32" s="544" t="str">
        <f>IF(BE32=0,"",女!P8&amp;"-"&amp;女!Q8&amp;"-"&amp;女!R8)</f>
        <v/>
      </c>
      <c r="BK32" s="544"/>
      <c r="BL32" s="544"/>
      <c r="BM32" s="544"/>
      <c r="BN32" s="544"/>
      <c r="BO32" s="544"/>
      <c r="BP32" s="532">
        <f>女!T8</f>
        <v>0</v>
      </c>
      <c r="BQ32" s="533"/>
      <c r="BR32" s="534"/>
      <c r="BS32" s="544">
        <f>女!AG8</f>
        <v>0</v>
      </c>
      <c r="BT32" s="544"/>
      <c r="BU32" s="544"/>
      <c r="BV32" s="544" t="s">
        <v>295</v>
      </c>
      <c r="BW32" s="544"/>
      <c r="BX32" s="544"/>
      <c r="BY32" s="544" t="s">
        <v>295</v>
      </c>
      <c r="BZ32" s="544"/>
      <c r="CA32" s="561"/>
      <c r="CD32" s="137" t="str">
        <f t="shared" si="8"/>
        <v/>
      </c>
      <c r="CE32" s="524">
        <v>16</v>
      </c>
      <c r="CF32" s="524"/>
      <c r="CG32" s="641" t="str">
        <f t="shared" si="0"/>
        <v/>
      </c>
      <c r="CH32" s="641"/>
      <c r="CI32" s="642" t="str">
        <f t="shared" si="1"/>
        <v/>
      </c>
      <c r="CJ32" s="643"/>
      <c r="CK32" s="643"/>
      <c r="CL32" s="643"/>
      <c r="CM32" s="643"/>
      <c r="CN32" s="644"/>
      <c r="CO32" s="638" t="str">
        <f t="shared" si="2"/>
        <v/>
      </c>
      <c r="CP32" s="640"/>
      <c r="CQ32" s="640"/>
      <c r="CR32" s="640"/>
      <c r="CS32" s="639"/>
      <c r="CT32" s="638" t="str">
        <f t="shared" si="3"/>
        <v/>
      </c>
      <c r="CU32" s="640"/>
      <c r="CV32" s="640"/>
      <c r="CW32" s="639"/>
      <c r="CY32" s="137" t="str">
        <f t="shared" si="9"/>
        <v/>
      </c>
      <c r="CZ32" s="638">
        <v>51</v>
      </c>
      <c r="DA32" s="639"/>
      <c r="DB32" s="642" t="str">
        <f t="shared" si="4"/>
        <v/>
      </c>
      <c r="DC32" s="644"/>
      <c r="DD32" s="642" t="str">
        <f t="shared" si="5"/>
        <v/>
      </c>
      <c r="DE32" s="643"/>
      <c r="DF32" s="643"/>
      <c r="DG32" s="643"/>
      <c r="DH32" s="643"/>
      <c r="DI32" s="644"/>
      <c r="DJ32" s="638" t="str">
        <f t="shared" si="6"/>
        <v/>
      </c>
      <c r="DK32" s="640"/>
      <c r="DL32" s="640"/>
      <c r="DM32" s="640"/>
      <c r="DN32" s="639"/>
      <c r="DO32" s="638" t="str">
        <f t="shared" si="7"/>
        <v/>
      </c>
      <c r="DP32" s="640"/>
      <c r="DQ32" s="640"/>
      <c r="DR32" s="639"/>
      <c r="DU32" s="526" t="s">
        <v>307</v>
      </c>
      <c r="DV32" s="526"/>
      <c r="DW32" s="526"/>
      <c r="DX32" s="526"/>
      <c r="DY32" s="526"/>
      <c r="DZ32" s="526"/>
      <c r="EA32" s="526"/>
      <c r="EB32" s="526"/>
      <c r="EC32" s="526"/>
      <c r="ED32" s="526"/>
      <c r="EE32" s="526"/>
      <c r="EF32" s="526"/>
      <c r="EG32" s="526"/>
      <c r="EH32" s="526"/>
      <c r="EI32" s="526"/>
      <c r="EJ32" s="526"/>
      <c r="EK32" s="526"/>
      <c r="EL32" s="526"/>
      <c r="EM32" s="526"/>
      <c r="EN32" s="526"/>
      <c r="EO32" s="586">
        <f>EZ40</f>
        <v>0</v>
      </c>
      <c r="EP32" s="586"/>
      <c r="EQ32" s="586"/>
      <c r="ER32" s="586"/>
      <c r="ES32" s="586"/>
      <c r="ET32" s="586"/>
      <c r="EU32" s="586"/>
      <c r="EV32" s="586"/>
      <c r="EW32" s="586"/>
      <c r="EX32" s="586"/>
      <c r="EY32" s="586"/>
      <c r="EZ32" s="586"/>
      <c r="FA32" s="586"/>
      <c r="FB32" s="586"/>
      <c r="FC32" s="586"/>
      <c r="FD32" s="586"/>
      <c r="FE32" s="586"/>
      <c r="FF32" s="582" t="s">
        <v>84</v>
      </c>
      <c r="FG32" s="582"/>
    </row>
    <row r="33" spans="4:163" ht="15" customHeight="1" x14ac:dyDescent="0.4">
      <c r="E33" s="556" t="s">
        <v>206</v>
      </c>
      <c r="F33" s="545"/>
      <c r="G33" s="545"/>
      <c r="H33" s="557" t="str">
        <f>男!AE9</f>
        <v>　</v>
      </c>
      <c r="I33" s="557"/>
      <c r="J33" s="557"/>
      <c r="K33" s="557"/>
      <c r="L33" s="557"/>
      <c r="M33" s="557"/>
      <c r="N33" s="557"/>
      <c r="O33" s="557"/>
      <c r="P33" s="558">
        <f>男!AH9</f>
        <v>0</v>
      </c>
      <c r="Q33" s="558"/>
      <c r="R33" s="558"/>
      <c r="S33" s="558"/>
      <c r="T33" s="558"/>
      <c r="U33" s="545" t="str">
        <f>IF(P33=0,"",男!P9&amp;"-"&amp;男!Q9&amp;"-"&amp;男!R9)</f>
        <v/>
      </c>
      <c r="V33" s="545"/>
      <c r="W33" s="545"/>
      <c r="X33" s="545"/>
      <c r="Y33" s="545"/>
      <c r="Z33" s="545"/>
      <c r="AA33" s="535">
        <f>男!T9</f>
        <v>0</v>
      </c>
      <c r="AB33" s="536"/>
      <c r="AC33" s="537"/>
      <c r="AD33" s="545">
        <f>男!O9</f>
        <v>0</v>
      </c>
      <c r="AE33" s="545"/>
      <c r="AF33" s="545"/>
      <c r="AG33" s="545">
        <f>男!W9</f>
        <v>0</v>
      </c>
      <c r="AH33" s="545"/>
      <c r="AI33" s="545"/>
      <c r="AJ33" s="545">
        <f>男!Z9</f>
        <v>0</v>
      </c>
      <c r="AK33" s="545"/>
      <c r="AL33" s="555"/>
      <c r="AT33" s="556" t="s">
        <v>115</v>
      </c>
      <c r="AU33" s="545"/>
      <c r="AV33" s="545"/>
      <c r="AW33" s="557" t="str">
        <f>女!AE9</f>
        <v>　</v>
      </c>
      <c r="AX33" s="557"/>
      <c r="AY33" s="557"/>
      <c r="AZ33" s="557"/>
      <c r="BA33" s="557"/>
      <c r="BB33" s="557"/>
      <c r="BC33" s="557"/>
      <c r="BD33" s="557"/>
      <c r="BE33" s="569">
        <f>女!AH9</f>
        <v>0</v>
      </c>
      <c r="BF33" s="558"/>
      <c r="BG33" s="558"/>
      <c r="BH33" s="558"/>
      <c r="BI33" s="558"/>
      <c r="BJ33" s="545" t="str">
        <f>IF(BE33=0,"",女!P9&amp;"-"&amp;女!Q9&amp;"-"&amp;女!R9)</f>
        <v/>
      </c>
      <c r="BK33" s="545"/>
      <c r="BL33" s="545"/>
      <c r="BM33" s="545"/>
      <c r="BN33" s="545"/>
      <c r="BO33" s="545"/>
      <c r="BP33" s="535">
        <f>女!T9</f>
        <v>0</v>
      </c>
      <c r="BQ33" s="536"/>
      <c r="BR33" s="537"/>
      <c r="BS33" s="545">
        <f>女!AG9</f>
        <v>0</v>
      </c>
      <c r="BT33" s="545"/>
      <c r="BU33" s="545"/>
      <c r="BV33" s="545">
        <f>女!W9</f>
        <v>0</v>
      </c>
      <c r="BW33" s="545"/>
      <c r="BX33" s="545"/>
      <c r="BY33" s="545">
        <f>女!Z9</f>
        <v>0</v>
      </c>
      <c r="BZ33" s="545"/>
      <c r="CA33" s="555"/>
      <c r="CD33" s="137" t="str">
        <f t="shared" si="8"/>
        <v/>
      </c>
      <c r="CE33" s="524">
        <v>17</v>
      </c>
      <c r="CF33" s="524"/>
      <c r="CG33" s="641" t="str">
        <f t="shared" si="0"/>
        <v/>
      </c>
      <c r="CH33" s="641"/>
      <c r="CI33" s="642" t="str">
        <f t="shared" si="1"/>
        <v/>
      </c>
      <c r="CJ33" s="643"/>
      <c r="CK33" s="643"/>
      <c r="CL33" s="643"/>
      <c r="CM33" s="643"/>
      <c r="CN33" s="644"/>
      <c r="CO33" s="638" t="str">
        <f t="shared" si="2"/>
        <v/>
      </c>
      <c r="CP33" s="640"/>
      <c r="CQ33" s="640"/>
      <c r="CR33" s="640"/>
      <c r="CS33" s="639"/>
      <c r="CT33" s="638" t="str">
        <f t="shared" si="3"/>
        <v/>
      </c>
      <c r="CU33" s="640"/>
      <c r="CV33" s="640"/>
      <c r="CW33" s="639"/>
      <c r="CY33" s="137" t="str">
        <f t="shared" si="9"/>
        <v/>
      </c>
      <c r="CZ33" s="638">
        <v>52</v>
      </c>
      <c r="DA33" s="639"/>
      <c r="DB33" s="642" t="str">
        <f t="shared" si="4"/>
        <v/>
      </c>
      <c r="DC33" s="644"/>
      <c r="DD33" s="642" t="str">
        <f t="shared" si="5"/>
        <v/>
      </c>
      <c r="DE33" s="643"/>
      <c r="DF33" s="643"/>
      <c r="DG33" s="643"/>
      <c r="DH33" s="643"/>
      <c r="DI33" s="644"/>
      <c r="DJ33" s="638" t="str">
        <f t="shared" si="6"/>
        <v/>
      </c>
      <c r="DK33" s="640"/>
      <c r="DL33" s="640"/>
      <c r="DM33" s="640"/>
      <c r="DN33" s="639"/>
      <c r="DO33" s="638" t="str">
        <f t="shared" si="7"/>
        <v/>
      </c>
      <c r="DP33" s="640"/>
      <c r="DQ33" s="640"/>
      <c r="DR33" s="639"/>
      <c r="DU33" s="527"/>
      <c r="DV33" s="527"/>
      <c r="DW33" s="527"/>
      <c r="DX33" s="527"/>
      <c r="DY33" s="527"/>
      <c r="DZ33" s="527"/>
      <c r="EA33" s="527"/>
      <c r="EB33" s="527"/>
      <c r="EC33" s="527"/>
      <c r="ED33" s="527"/>
      <c r="EE33" s="527"/>
      <c r="EF33" s="527"/>
      <c r="EG33" s="527"/>
      <c r="EH33" s="527"/>
      <c r="EI33" s="527"/>
      <c r="EJ33" s="527"/>
      <c r="EK33" s="527"/>
      <c r="EL33" s="527"/>
      <c r="EM33" s="527"/>
      <c r="EN33" s="527"/>
      <c r="EO33" s="587"/>
      <c r="EP33" s="587"/>
      <c r="EQ33" s="587"/>
      <c r="ER33" s="587"/>
      <c r="ES33" s="587"/>
      <c r="ET33" s="587"/>
      <c r="EU33" s="587"/>
      <c r="EV33" s="587"/>
      <c r="EW33" s="587"/>
      <c r="EX33" s="587"/>
      <c r="EY33" s="587"/>
      <c r="EZ33" s="587"/>
      <c r="FA33" s="587"/>
      <c r="FB33" s="587"/>
      <c r="FC33" s="587"/>
      <c r="FD33" s="587"/>
      <c r="FE33" s="587"/>
      <c r="FF33" s="583"/>
      <c r="FG33" s="583"/>
    </row>
    <row r="34" spans="4:163" ht="15" customHeight="1" thickBot="1" x14ac:dyDescent="0.45">
      <c r="E34" s="551" t="s">
        <v>207</v>
      </c>
      <c r="F34" s="546"/>
      <c r="G34" s="546"/>
      <c r="H34" s="552" t="str">
        <f>男!AE10</f>
        <v>　</v>
      </c>
      <c r="I34" s="552"/>
      <c r="J34" s="552"/>
      <c r="K34" s="552"/>
      <c r="L34" s="552"/>
      <c r="M34" s="552"/>
      <c r="N34" s="552"/>
      <c r="O34" s="552"/>
      <c r="P34" s="553">
        <f>男!AH10</f>
        <v>0</v>
      </c>
      <c r="Q34" s="553"/>
      <c r="R34" s="553"/>
      <c r="S34" s="553"/>
      <c r="T34" s="553"/>
      <c r="U34" s="546" t="str">
        <f>IF(P34=0,"",男!P10&amp;"-"&amp;男!Q10&amp;"-"&amp;男!R10)</f>
        <v/>
      </c>
      <c r="V34" s="546"/>
      <c r="W34" s="546"/>
      <c r="X34" s="546"/>
      <c r="Y34" s="546"/>
      <c r="Z34" s="546"/>
      <c r="AA34" s="538">
        <f>男!T10</f>
        <v>0</v>
      </c>
      <c r="AB34" s="539"/>
      <c r="AC34" s="540"/>
      <c r="AD34" s="546">
        <f>男!O10</f>
        <v>0</v>
      </c>
      <c r="AE34" s="546"/>
      <c r="AF34" s="546"/>
      <c r="AG34" s="546">
        <f>男!W10</f>
        <v>0</v>
      </c>
      <c r="AH34" s="546"/>
      <c r="AI34" s="546"/>
      <c r="AJ34" s="546">
        <f>男!Z10</f>
        <v>0</v>
      </c>
      <c r="AK34" s="546"/>
      <c r="AL34" s="554"/>
      <c r="AT34" s="551" t="s">
        <v>116</v>
      </c>
      <c r="AU34" s="546"/>
      <c r="AV34" s="546"/>
      <c r="AW34" s="552" t="str">
        <f>女!AE10</f>
        <v>　</v>
      </c>
      <c r="AX34" s="552"/>
      <c r="AY34" s="552"/>
      <c r="AZ34" s="552"/>
      <c r="BA34" s="552"/>
      <c r="BB34" s="552"/>
      <c r="BC34" s="552"/>
      <c r="BD34" s="552"/>
      <c r="BE34" s="568">
        <f>女!AH10</f>
        <v>0</v>
      </c>
      <c r="BF34" s="553"/>
      <c r="BG34" s="553"/>
      <c r="BH34" s="553"/>
      <c r="BI34" s="553"/>
      <c r="BJ34" s="546" t="str">
        <f>IF(BE34=0,"",女!P10&amp;"-"&amp;女!Q10&amp;"-"&amp;女!R10)</f>
        <v/>
      </c>
      <c r="BK34" s="546"/>
      <c r="BL34" s="546"/>
      <c r="BM34" s="546"/>
      <c r="BN34" s="546"/>
      <c r="BO34" s="546"/>
      <c r="BP34" s="538">
        <f>女!T10</f>
        <v>0</v>
      </c>
      <c r="BQ34" s="539"/>
      <c r="BR34" s="540"/>
      <c r="BS34" s="546">
        <f>女!AG10</f>
        <v>0</v>
      </c>
      <c r="BT34" s="546"/>
      <c r="BU34" s="546"/>
      <c r="BV34" s="546">
        <f>女!W10</f>
        <v>0</v>
      </c>
      <c r="BW34" s="546"/>
      <c r="BX34" s="546"/>
      <c r="BY34" s="546">
        <f>女!Z10</f>
        <v>0</v>
      </c>
      <c r="BZ34" s="546"/>
      <c r="CA34" s="554"/>
      <c r="CD34" s="137" t="str">
        <f t="shared" si="8"/>
        <v/>
      </c>
      <c r="CE34" s="524">
        <v>18</v>
      </c>
      <c r="CF34" s="524"/>
      <c r="CG34" s="641" t="str">
        <f t="shared" si="0"/>
        <v/>
      </c>
      <c r="CH34" s="641"/>
      <c r="CI34" s="642" t="str">
        <f t="shared" si="1"/>
        <v/>
      </c>
      <c r="CJ34" s="643"/>
      <c r="CK34" s="643"/>
      <c r="CL34" s="643"/>
      <c r="CM34" s="643"/>
      <c r="CN34" s="644"/>
      <c r="CO34" s="638" t="str">
        <f t="shared" si="2"/>
        <v/>
      </c>
      <c r="CP34" s="640"/>
      <c r="CQ34" s="640"/>
      <c r="CR34" s="640"/>
      <c r="CS34" s="639"/>
      <c r="CT34" s="638" t="str">
        <f t="shared" si="3"/>
        <v/>
      </c>
      <c r="CU34" s="640"/>
      <c r="CV34" s="640"/>
      <c r="CW34" s="639"/>
      <c r="CY34" s="137" t="str">
        <f t="shared" si="9"/>
        <v/>
      </c>
      <c r="CZ34" s="638">
        <v>53</v>
      </c>
      <c r="DA34" s="639"/>
      <c r="DB34" s="642" t="str">
        <f t="shared" si="4"/>
        <v/>
      </c>
      <c r="DC34" s="644"/>
      <c r="DD34" s="642" t="str">
        <f t="shared" si="5"/>
        <v/>
      </c>
      <c r="DE34" s="643"/>
      <c r="DF34" s="643"/>
      <c r="DG34" s="643"/>
      <c r="DH34" s="643"/>
      <c r="DI34" s="644"/>
      <c r="DJ34" s="638" t="str">
        <f t="shared" si="6"/>
        <v/>
      </c>
      <c r="DK34" s="640"/>
      <c r="DL34" s="640"/>
      <c r="DM34" s="640"/>
      <c r="DN34" s="639"/>
      <c r="DO34" s="638" t="str">
        <f t="shared" si="7"/>
        <v/>
      </c>
      <c r="DP34" s="640"/>
      <c r="DQ34" s="640"/>
      <c r="DR34" s="639"/>
      <c r="DU34" s="140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3"/>
      <c r="FG34" s="93"/>
    </row>
    <row r="35" spans="4:163" ht="15" customHeight="1" x14ac:dyDescent="0.4">
      <c r="E35" s="551" t="s">
        <v>208</v>
      </c>
      <c r="F35" s="546"/>
      <c r="G35" s="546"/>
      <c r="H35" s="552" t="str">
        <f>男!AE11</f>
        <v>　</v>
      </c>
      <c r="I35" s="552"/>
      <c r="J35" s="552"/>
      <c r="K35" s="552"/>
      <c r="L35" s="552"/>
      <c r="M35" s="552"/>
      <c r="N35" s="552"/>
      <c r="O35" s="552"/>
      <c r="P35" s="553">
        <f>男!AH11</f>
        <v>0</v>
      </c>
      <c r="Q35" s="553"/>
      <c r="R35" s="553"/>
      <c r="S35" s="553"/>
      <c r="T35" s="553"/>
      <c r="U35" s="546" t="str">
        <f>IF(P35=0,"",男!P11&amp;"-"&amp;男!Q11&amp;"-"&amp;男!R11)</f>
        <v/>
      </c>
      <c r="V35" s="546"/>
      <c r="W35" s="546"/>
      <c r="X35" s="546"/>
      <c r="Y35" s="546"/>
      <c r="Z35" s="546"/>
      <c r="AA35" s="538">
        <f>男!T11</f>
        <v>0</v>
      </c>
      <c r="AB35" s="539"/>
      <c r="AC35" s="540"/>
      <c r="AD35" s="546">
        <f>男!O11</f>
        <v>0</v>
      </c>
      <c r="AE35" s="546"/>
      <c r="AF35" s="546"/>
      <c r="AG35" s="546">
        <f>男!W11</f>
        <v>0</v>
      </c>
      <c r="AH35" s="546"/>
      <c r="AI35" s="546"/>
      <c r="AJ35" s="546">
        <f>男!Z11</f>
        <v>0</v>
      </c>
      <c r="AK35" s="546"/>
      <c r="AL35" s="554"/>
      <c r="AT35" s="551" t="s">
        <v>117</v>
      </c>
      <c r="AU35" s="546"/>
      <c r="AV35" s="546"/>
      <c r="AW35" s="552" t="str">
        <f>女!AE11</f>
        <v>　</v>
      </c>
      <c r="AX35" s="552"/>
      <c r="AY35" s="552"/>
      <c r="AZ35" s="552"/>
      <c r="BA35" s="552"/>
      <c r="BB35" s="552"/>
      <c r="BC35" s="552"/>
      <c r="BD35" s="552"/>
      <c r="BE35" s="568">
        <f>女!AH11</f>
        <v>0</v>
      </c>
      <c r="BF35" s="553"/>
      <c r="BG35" s="553"/>
      <c r="BH35" s="553"/>
      <c r="BI35" s="553"/>
      <c r="BJ35" s="546" t="str">
        <f>IF(BE35=0,"",女!P11&amp;"-"&amp;女!Q11&amp;"-"&amp;女!R11)</f>
        <v/>
      </c>
      <c r="BK35" s="546"/>
      <c r="BL35" s="546"/>
      <c r="BM35" s="546"/>
      <c r="BN35" s="546"/>
      <c r="BO35" s="546"/>
      <c r="BP35" s="538">
        <f>女!T11</f>
        <v>0</v>
      </c>
      <c r="BQ35" s="539"/>
      <c r="BR35" s="540"/>
      <c r="BS35" s="546">
        <f>女!AG11</f>
        <v>0</v>
      </c>
      <c r="BT35" s="546"/>
      <c r="BU35" s="546"/>
      <c r="BV35" s="546">
        <f>女!W11</f>
        <v>0</v>
      </c>
      <c r="BW35" s="546"/>
      <c r="BX35" s="546"/>
      <c r="BY35" s="546">
        <f>女!Z11</f>
        <v>0</v>
      </c>
      <c r="BZ35" s="546"/>
      <c r="CA35" s="554"/>
      <c r="CD35" s="137" t="str">
        <f t="shared" si="8"/>
        <v/>
      </c>
      <c r="CE35" s="524">
        <v>19</v>
      </c>
      <c r="CF35" s="524"/>
      <c r="CG35" s="641" t="str">
        <f t="shared" si="0"/>
        <v/>
      </c>
      <c r="CH35" s="641"/>
      <c r="CI35" s="642" t="str">
        <f t="shared" si="1"/>
        <v/>
      </c>
      <c r="CJ35" s="643"/>
      <c r="CK35" s="643"/>
      <c r="CL35" s="643"/>
      <c r="CM35" s="643"/>
      <c r="CN35" s="644"/>
      <c r="CO35" s="638" t="str">
        <f t="shared" si="2"/>
        <v/>
      </c>
      <c r="CP35" s="640"/>
      <c r="CQ35" s="640"/>
      <c r="CR35" s="640"/>
      <c r="CS35" s="639"/>
      <c r="CT35" s="638" t="str">
        <f t="shared" si="3"/>
        <v/>
      </c>
      <c r="CU35" s="640"/>
      <c r="CV35" s="640"/>
      <c r="CW35" s="639"/>
      <c r="CY35" s="137" t="str">
        <f t="shared" si="9"/>
        <v/>
      </c>
      <c r="CZ35" s="638">
        <v>54</v>
      </c>
      <c r="DA35" s="639"/>
      <c r="DB35" s="642" t="str">
        <f t="shared" si="4"/>
        <v/>
      </c>
      <c r="DC35" s="644"/>
      <c r="DD35" s="642" t="str">
        <f t="shared" si="5"/>
        <v/>
      </c>
      <c r="DE35" s="643"/>
      <c r="DF35" s="643"/>
      <c r="DG35" s="643"/>
      <c r="DH35" s="643"/>
      <c r="DI35" s="644"/>
      <c r="DJ35" s="638" t="str">
        <f t="shared" si="6"/>
        <v/>
      </c>
      <c r="DK35" s="640"/>
      <c r="DL35" s="640"/>
      <c r="DM35" s="640"/>
      <c r="DN35" s="639"/>
      <c r="DO35" s="638" t="str">
        <f t="shared" si="7"/>
        <v/>
      </c>
      <c r="DP35" s="640"/>
      <c r="DQ35" s="640"/>
      <c r="DR35" s="639"/>
      <c r="DU35" s="139"/>
      <c r="DV35" s="1"/>
      <c r="DW35" s="1"/>
      <c r="DX35" s="606" t="s">
        <v>312</v>
      </c>
      <c r="DY35" s="605"/>
      <c r="DZ35" s="605"/>
      <c r="EA35" s="605"/>
      <c r="EB35" s="605"/>
      <c r="EC35" s="605"/>
      <c r="ED35" s="605"/>
      <c r="EE35" s="603"/>
      <c r="EF35" s="606" t="s">
        <v>309</v>
      </c>
      <c r="EG35" s="605"/>
      <c r="EH35" s="605"/>
      <c r="EI35" s="605" t="s">
        <v>310</v>
      </c>
      <c r="EJ35" s="605"/>
      <c r="EK35" s="605"/>
      <c r="EL35" s="605" t="s">
        <v>311</v>
      </c>
      <c r="EM35" s="605"/>
      <c r="EN35" s="610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</row>
    <row r="36" spans="4:163" ht="15" customHeight="1" thickBot="1" x14ac:dyDescent="0.45">
      <c r="E36" s="551" t="s">
        <v>209</v>
      </c>
      <c r="F36" s="546"/>
      <c r="G36" s="546"/>
      <c r="H36" s="552" t="str">
        <f>男!AE12</f>
        <v>　</v>
      </c>
      <c r="I36" s="552"/>
      <c r="J36" s="552"/>
      <c r="K36" s="552"/>
      <c r="L36" s="552"/>
      <c r="M36" s="552"/>
      <c r="N36" s="552"/>
      <c r="O36" s="552"/>
      <c r="P36" s="553">
        <f>男!AH12</f>
        <v>0</v>
      </c>
      <c r="Q36" s="553"/>
      <c r="R36" s="553"/>
      <c r="S36" s="553"/>
      <c r="T36" s="553"/>
      <c r="U36" s="546" t="str">
        <f>IF(P36=0,"",男!P12&amp;"-"&amp;男!Q12&amp;"-"&amp;男!R12)</f>
        <v/>
      </c>
      <c r="V36" s="546"/>
      <c r="W36" s="546"/>
      <c r="X36" s="546"/>
      <c r="Y36" s="546"/>
      <c r="Z36" s="546"/>
      <c r="AA36" s="538">
        <f>男!T12</f>
        <v>0</v>
      </c>
      <c r="AB36" s="539"/>
      <c r="AC36" s="540"/>
      <c r="AD36" s="546">
        <f>男!O12</f>
        <v>0</v>
      </c>
      <c r="AE36" s="546"/>
      <c r="AF36" s="546"/>
      <c r="AG36" s="546">
        <f>男!W12</f>
        <v>0</v>
      </c>
      <c r="AH36" s="546"/>
      <c r="AI36" s="546"/>
      <c r="AJ36" s="546">
        <f>男!Z12</f>
        <v>0</v>
      </c>
      <c r="AK36" s="546"/>
      <c r="AL36" s="554"/>
      <c r="AT36" s="551" t="s">
        <v>118</v>
      </c>
      <c r="AU36" s="546"/>
      <c r="AV36" s="546"/>
      <c r="AW36" s="552" t="str">
        <f>女!AE12</f>
        <v>　</v>
      </c>
      <c r="AX36" s="552"/>
      <c r="AY36" s="552"/>
      <c r="AZ36" s="552"/>
      <c r="BA36" s="552"/>
      <c r="BB36" s="552"/>
      <c r="BC36" s="552"/>
      <c r="BD36" s="552"/>
      <c r="BE36" s="568">
        <f>女!AH12</f>
        <v>0</v>
      </c>
      <c r="BF36" s="553"/>
      <c r="BG36" s="553"/>
      <c r="BH36" s="553"/>
      <c r="BI36" s="553"/>
      <c r="BJ36" s="546" t="str">
        <f>IF(BE36=0,"",女!P12&amp;"-"&amp;女!Q12&amp;"-"&amp;女!R12)</f>
        <v/>
      </c>
      <c r="BK36" s="546"/>
      <c r="BL36" s="546"/>
      <c r="BM36" s="546"/>
      <c r="BN36" s="546"/>
      <c r="BO36" s="546"/>
      <c r="BP36" s="538">
        <f>女!T12</f>
        <v>0</v>
      </c>
      <c r="BQ36" s="539"/>
      <c r="BR36" s="540"/>
      <c r="BS36" s="546">
        <f>女!AG12</f>
        <v>0</v>
      </c>
      <c r="BT36" s="546"/>
      <c r="BU36" s="546"/>
      <c r="BV36" s="546">
        <f>女!W12</f>
        <v>0</v>
      </c>
      <c r="BW36" s="546"/>
      <c r="BX36" s="546"/>
      <c r="BY36" s="546">
        <f>女!Z12</f>
        <v>0</v>
      </c>
      <c r="BZ36" s="546"/>
      <c r="CA36" s="554"/>
      <c r="CD36" s="137" t="str">
        <f t="shared" si="8"/>
        <v/>
      </c>
      <c r="CE36" s="524">
        <v>20</v>
      </c>
      <c r="CF36" s="524"/>
      <c r="CG36" s="641" t="str">
        <f t="shared" si="0"/>
        <v/>
      </c>
      <c r="CH36" s="641"/>
      <c r="CI36" s="642" t="str">
        <f t="shared" si="1"/>
        <v/>
      </c>
      <c r="CJ36" s="643"/>
      <c r="CK36" s="643"/>
      <c r="CL36" s="643"/>
      <c r="CM36" s="643"/>
      <c r="CN36" s="644"/>
      <c r="CO36" s="638" t="str">
        <f t="shared" si="2"/>
        <v/>
      </c>
      <c r="CP36" s="640"/>
      <c r="CQ36" s="640"/>
      <c r="CR36" s="640"/>
      <c r="CS36" s="639"/>
      <c r="CT36" s="638" t="str">
        <f t="shared" si="3"/>
        <v/>
      </c>
      <c r="CU36" s="640"/>
      <c r="CV36" s="640"/>
      <c r="CW36" s="639"/>
      <c r="CY36" s="137" t="str">
        <f t="shared" si="9"/>
        <v/>
      </c>
      <c r="CZ36" s="638">
        <v>55</v>
      </c>
      <c r="DA36" s="639"/>
      <c r="DB36" s="642" t="str">
        <f t="shared" si="4"/>
        <v/>
      </c>
      <c r="DC36" s="644"/>
      <c r="DD36" s="642" t="str">
        <f t="shared" si="5"/>
        <v/>
      </c>
      <c r="DE36" s="643"/>
      <c r="DF36" s="643"/>
      <c r="DG36" s="643"/>
      <c r="DH36" s="643"/>
      <c r="DI36" s="644"/>
      <c r="DJ36" s="638" t="str">
        <f t="shared" si="6"/>
        <v/>
      </c>
      <c r="DK36" s="640"/>
      <c r="DL36" s="640"/>
      <c r="DM36" s="640"/>
      <c r="DN36" s="639"/>
      <c r="DO36" s="638" t="str">
        <f t="shared" si="7"/>
        <v/>
      </c>
      <c r="DP36" s="640"/>
      <c r="DQ36" s="640"/>
      <c r="DR36" s="639"/>
      <c r="DU36" s="139"/>
      <c r="DV36" s="1"/>
      <c r="DW36" s="1"/>
      <c r="DX36" s="607"/>
      <c r="DY36" s="608"/>
      <c r="DZ36" s="608"/>
      <c r="EA36" s="608"/>
      <c r="EB36" s="608"/>
      <c r="EC36" s="608"/>
      <c r="ED36" s="608"/>
      <c r="EE36" s="609"/>
      <c r="EF36" s="613">
        <f>初期設定!AF16</f>
        <v>5500</v>
      </c>
      <c r="EG36" s="611"/>
      <c r="EH36" s="611"/>
      <c r="EI36" s="611">
        <f>初期設定!P16</f>
        <v>6500</v>
      </c>
      <c r="EJ36" s="611"/>
      <c r="EK36" s="611"/>
      <c r="EL36" s="611">
        <f>初期設定!P19</f>
        <v>5000</v>
      </c>
      <c r="EM36" s="611"/>
      <c r="EN36" s="612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</row>
    <row r="37" spans="4:163" ht="15" customHeight="1" thickBot="1" x14ac:dyDescent="0.45">
      <c r="E37" s="551" t="s">
        <v>210</v>
      </c>
      <c r="F37" s="546"/>
      <c r="G37" s="546"/>
      <c r="H37" s="552" t="str">
        <f>男!AE13</f>
        <v>　</v>
      </c>
      <c r="I37" s="552"/>
      <c r="J37" s="552"/>
      <c r="K37" s="552"/>
      <c r="L37" s="552"/>
      <c r="M37" s="552"/>
      <c r="N37" s="552"/>
      <c r="O37" s="552"/>
      <c r="P37" s="553">
        <f>男!AH13</f>
        <v>0</v>
      </c>
      <c r="Q37" s="553"/>
      <c r="R37" s="553"/>
      <c r="S37" s="553"/>
      <c r="T37" s="553"/>
      <c r="U37" s="546" t="str">
        <f>IF(P37=0,"",男!P13&amp;"-"&amp;男!Q13&amp;"-"&amp;男!R13)</f>
        <v/>
      </c>
      <c r="V37" s="546"/>
      <c r="W37" s="546"/>
      <c r="X37" s="546"/>
      <c r="Y37" s="546"/>
      <c r="Z37" s="546"/>
      <c r="AA37" s="538">
        <f>男!T13</f>
        <v>0</v>
      </c>
      <c r="AB37" s="539"/>
      <c r="AC37" s="540"/>
      <c r="AD37" s="546">
        <f>男!O13</f>
        <v>0</v>
      </c>
      <c r="AE37" s="546"/>
      <c r="AF37" s="546"/>
      <c r="AG37" s="546">
        <f>男!W13</f>
        <v>0</v>
      </c>
      <c r="AH37" s="546"/>
      <c r="AI37" s="546"/>
      <c r="AJ37" s="546">
        <f>男!Z13</f>
        <v>0</v>
      </c>
      <c r="AK37" s="546"/>
      <c r="AL37" s="554"/>
      <c r="AT37" s="547" t="s">
        <v>119</v>
      </c>
      <c r="AU37" s="531"/>
      <c r="AV37" s="531"/>
      <c r="AW37" s="548" t="str">
        <f>女!AE13</f>
        <v>　</v>
      </c>
      <c r="AX37" s="548"/>
      <c r="AY37" s="548"/>
      <c r="AZ37" s="548"/>
      <c r="BA37" s="548"/>
      <c r="BB37" s="548"/>
      <c r="BC37" s="548"/>
      <c r="BD37" s="548"/>
      <c r="BE37" s="567">
        <f>女!AH13</f>
        <v>0</v>
      </c>
      <c r="BF37" s="549"/>
      <c r="BG37" s="549"/>
      <c r="BH37" s="549"/>
      <c r="BI37" s="549"/>
      <c r="BJ37" s="531" t="str">
        <f>IF(BE37=0,"",女!P13&amp;"-"&amp;女!Q13&amp;"-"&amp;女!R13)</f>
        <v/>
      </c>
      <c r="BK37" s="531"/>
      <c r="BL37" s="531"/>
      <c r="BM37" s="531"/>
      <c r="BN37" s="531"/>
      <c r="BO37" s="531"/>
      <c r="BP37" s="541">
        <f>女!T13</f>
        <v>0</v>
      </c>
      <c r="BQ37" s="542"/>
      <c r="BR37" s="543"/>
      <c r="BS37" s="531">
        <f>女!AG13</f>
        <v>0</v>
      </c>
      <c r="BT37" s="531"/>
      <c r="BU37" s="531"/>
      <c r="BV37" s="531">
        <f>女!W13</f>
        <v>0</v>
      </c>
      <c r="BW37" s="531"/>
      <c r="BX37" s="531"/>
      <c r="BY37" s="531">
        <f>女!Z13</f>
        <v>0</v>
      </c>
      <c r="BZ37" s="531"/>
      <c r="CA37" s="550"/>
      <c r="CD37" s="137" t="str">
        <f t="shared" si="8"/>
        <v/>
      </c>
      <c r="CE37" s="524">
        <v>21</v>
      </c>
      <c r="CF37" s="524"/>
      <c r="CG37" s="641" t="str">
        <f t="shared" si="0"/>
        <v/>
      </c>
      <c r="CH37" s="641"/>
      <c r="CI37" s="642" t="str">
        <f t="shared" si="1"/>
        <v/>
      </c>
      <c r="CJ37" s="643"/>
      <c r="CK37" s="643"/>
      <c r="CL37" s="643"/>
      <c r="CM37" s="643"/>
      <c r="CN37" s="644"/>
      <c r="CO37" s="638" t="str">
        <f t="shared" si="2"/>
        <v/>
      </c>
      <c r="CP37" s="640"/>
      <c r="CQ37" s="640"/>
      <c r="CR37" s="640"/>
      <c r="CS37" s="639"/>
      <c r="CT37" s="638" t="str">
        <f t="shared" si="3"/>
        <v/>
      </c>
      <c r="CU37" s="640"/>
      <c r="CV37" s="640"/>
      <c r="CW37" s="639"/>
      <c r="CY37" s="137" t="str">
        <f t="shared" si="9"/>
        <v/>
      </c>
      <c r="CZ37" s="638">
        <v>56</v>
      </c>
      <c r="DA37" s="639"/>
      <c r="DB37" s="642" t="str">
        <f t="shared" si="4"/>
        <v/>
      </c>
      <c r="DC37" s="644"/>
      <c r="DD37" s="642" t="str">
        <f t="shared" si="5"/>
        <v/>
      </c>
      <c r="DE37" s="643"/>
      <c r="DF37" s="643"/>
      <c r="DG37" s="643"/>
      <c r="DH37" s="643"/>
      <c r="DI37" s="644"/>
      <c r="DJ37" s="638" t="str">
        <f t="shared" si="6"/>
        <v/>
      </c>
      <c r="DK37" s="640"/>
      <c r="DL37" s="640"/>
      <c r="DM37" s="640"/>
      <c r="DN37" s="639"/>
      <c r="DO37" s="638" t="str">
        <f t="shared" si="7"/>
        <v/>
      </c>
      <c r="DP37" s="640"/>
      <c r="DQ37" s="640"/>
      <c r="DR37" s="639"/>
      <c r="DU37" s="139"/>
      <c r="DV37" s="1"/>
      <c r="DW37" s="1"/>
      <c r="DX37" s="597" t="str">
        <f>まとめ!J28</f>
        <v>12月25日（日）泊</v>
      </c>
      <c r="DY37" s="598"/>
      <c r="DZ37" s="598"/>
      <c r="EA37" s="598"/>
      <c r="EB37" s="598"/>
      <c r="EC37" s="598"/>
      <c r="ED37" s="598"/>
      <c r="EE37" s="599"/>
      <c r="EF37" s="600">
        <f>COUNTIF(まとめ!J31:J60,"○")</f>
        <v>0</v>
      </c>
      <c r="EG37" s="601"/>
      <c r="EH37" s="602"/>
      <c r="EI37" s="603">
        <f>COUNTIF(まとめ!K31:K60,"○")</f>
        <v>0</v>
      </c>
      <c r="EJ37" s="601"/>
      <c r="EK37" s="602"/>
      <c r="EL37" s="603">
        <f>COUNTIF(まとめ!L31:L60,"○")</f>
        <v>0</v>
      </c>
      <c r="EM37" s="601"/>
      <c r="EN37" s="604"/>
      <c r="EO37" s="153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</row>
    <row r="38" spans="4:163" ht="15" customHeight="1" x14ac:dyDescent="0.4">
      <c r="E38" s="551" t="s">
        <v>211</v>
      </c>
      <c r="F38" s="546"/>
      <c r="G38" s="546"/>
      <c r="H38" s="552" t="str">
        <f>男!AE14</f>
        <v>　</v>
      </c>
      <c r="I38" s="552"/>
      <c r="J38" s="552"/>
      <c r="K38" s="552"/>
      <c r="L38" s="552"/>
      <c r="M38" s="552"/>
      <c r="N38" s="552"/>
      <c r="O38" s="552"/>
      <c r="P38" s="553">
        <f>男!AH14</f>
        <v>0</v>
      </c>
      <c r="Q38" s="553"/>
      <c r="R38" s="553"/>
      <c r="S38" s="553"/>
      <c r="T38" s="553"/>
      <c r="U38" s="546" t="str">
        <f>IF(P38=0,"",男!P14&amp;"-"&amp;男!Q14&amp;"-"&amp;男!R14)</f>
        <v/>
      </c>
      <c r="V38" s="546"/>
      <c r="W38" s="546"/>
      <c r="X38" s="546"/>
      <c r="Y38" s="546"/>
      <c r="Z38" s="546"/>
      <c r="AA38" s="538">
        <f>男!T14</f>
        <v>0</v>
      </c>
      <c r="AB38" s="539"/>
      <c r="AC38" s="540"/>
      <c r="AD38" s="546">
        <f>男!O14</f>
        <v>0</v>
      </c>
      <c r="AE38" s="546"/>
      <c r="AF38" s="546"/>
      <c r="AG38" s="546">
        <f>男!W14</f>
        <v>0</v>
      </c>
      <c r="AH38" s="546"/>
      <c r="AI38" s="546"/>
      <c r="AJ38" s="546">
        <f>男!Z14</f>
        <v>0</v>
      </c>
      <c r="AK38" s="546"/>
      <c r="AL38" s="554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D38" s="137" t="str">
        <f t="shared" si="8"/>
        <v/>
      </c>
      <c r="CE38" s="524">
        <v>22</v>
      </c>
      <c r="CF38" s="524"/>
      <c r="CG38" s="641" t="str">
        <f t="shared" si="0"/>
        <v/>
      </c>
      <c r="CH38" s="641"/>
      <c r="CI38" s="642" t="str">
        <f t="shared" si="1"/>
        <v/>
      </c>
      <c r="CJ38" s="643"/>
      <c r="CK38" s="643"/>
      <c r="CL38" s="643"/>
      <c r="CM38" s="643"/>
      <c r="CN38" s="644"/>
      <c r="CO38" s="638" t="str">
        <f t="shared" si="2"/>
        <v/>
      </c>
      <c r="CP38" s="640"/>
      <c r="CQ38" s="640"/>
      <c r="CR38" s="640"/>
      <c r="CS38" s="639"/>
      <c r="CT38" s="638" t="str">
        <f t="shared" si="3"/>
        <v/>
      </c>
      <c r="CU38" s="640"/>
      <c r="CV38" s="640"/>
      <c r="CW38" s="639"/>
      <c r="CY38" s="137" t="str">
        <f t="shared" si="9"/>
        <v/>
      </c>
      <c r="CZ38" s="638">
        <v>57</v>
      </c>
      <c r="DA38" s="639"/>
      <c r="DB38" s="642" t="str">
        <f t="shared" si="4"/>
        <v/>
      </c>
      <c r="DC38" s="644"/>
      <c r="DD38" s="642" t="str">
        <f t="shared" si="5"/>
        <v/>
      </c>
      <c r="DE38" s="643"/>
      <c r="DF38" s="643"/>
      <c r="DG38" s="643"/>
      <c r="DH38" s="643"/>
      <c r="DI38" s="644"/>
      <c r="DJ38" s="638" t="str">
        <f t="shared" si="6"/>
        <v/>
      </c>
      <c r="DK38" s="640"/>
      <c r="DL38" s="640"/>
      <c r="DM38" s="640"/>
      <c r="DN38" s="639"/>
      <c r="DO38" s="638" t="str">
        <f t="shared" si="7"/>
        <v/>
      </c>
      <c r="DP38" s="640"/>
      <c r="DQ38" s="640"/>
      <c r="DR38" s="639"/>
      <c r="DU38" s="139"/>
      <c r="DV38" s="1"/>
      <c r="DW38" s="1"/>
      <c r="DX38" s="591" t="str">
        <f>まとめ!M28</f>
        <v>12月26日（月）泊</v>
      </c>
      <c r="DY38" s="592"/>
      <c r="DZ38" s="592"/>
      <c r="EA38" s="592"/>
      <c r="EB38" s="592"/>
      <c r="EC38" s="592"/>
      <c r="ED38" s="592"/>
      <c r="EE38" s="593"/>
      <c r="EF38" s="594">
        <f>COUNTIF(まとめ!M31:M60,"○")</f>
        <v>0</v>
      </c>
      <c r="EG38" s="595"/>
      <c r="EH38" s="596"/>
      <c r="EI38" s="615">
        <f>COUNTIF(まとめ!N31:N60,"○")</f>
        <v>0</v>
      </c>
      <c r="EJ38" s="595"/>
      <c r="EK38" s="596"/>
      <c r="EL38" s="615">
        <f>COUNTIF(まとめ!O31:O60,"○")</f>
        <v>0</v>
      </c>
      <c r="EM38" s="595"/>
      <c r="EN38" s="616"/>
      <c r="EO38" s="153"/>
      <c r="EP38" s="575" t="s">
        <v>314</v>
      </c>
      <c r="EQ38" s="575"/>
      <c r="ER38" s="575"/>
      <c r="ES38" s="575"/>
      <c r="ET38" s="575"/>
      <c r="EU38" s="575"/>
      <c r="EV38" s="575"/>
      <c r="EW38" s="575"/>
      <c r="EX38" s="575"/>
      <c r="EY38" s="575"/>
      <c r="EZ38" s="575"/>
      <c r="FA38" s="153"/>
      <c r="FB38" s="153"/>
      <c r="FC38" s="153"/>
      <c r="FD38" s="153"/>
      <c r="FE38" s="153"/>
      <c r="FF38" s="153"/>
      <c r="FG38" s="153"/>
    </row>
    <row r="39" spans="4:163" ht="15" customHeight="1" thickBot="1" x14ac:dyDescent="0.45">
      <c r="E39" s="547" t="s">
        <v>212</v>
      </c>
      <c r="F39" s="531"/>
      <c r="G39" s="531"/>
      <c r="H39" s="548" t="str">
        <f>男!AE15</f>
        <v>　</v>
      </c>
      <c r="I39" s="548"/>
      <c r="J39" s="548"/>
      <c r="K39" s="548"/>
      <c r="L39" s="548"/>
      <c r="M39" s="548"/>
      <c r="N39" s="548"/>
      <c r="O39" s="548"/>
      <c r="P39" s="549">
        <f>男!AH15</f>
        <v>0</v>
      </c>
      <c r="Q39" s="549"/>
      <c r="R39" s="549"/>
      <c r="S39" s="549"/>
      <c r="T39" s="549"/>
      <c r="U39" s="531" t="str">
        <f>IF(P39=0,"",男!P15&amp;"-"&amp;男!Q15&amp;"-"&amp;男!R15)</f>
        <v/>
      </c>
      <c r="V39" s="531"/>
      <c r="W39" s="531"/>
      <c r="X39" s="531"/>
      <c r="Y39" s="531"/>
      <c r="Z39" s="531"/>
      <c r="AA39" s="541">
        <f>男!T15</f>
        <v>0</v>
      </c>
      <c r="AB39" s="542"/>
      <c r="AC39" s="543"/>
      <c r="AD39" s="531">
        <f>男!O15</f>
        <v>0</v>
      </c>
      <c r="AE39" s="531"/>
      <c r="AF39" s="531"/>
      <c r="AG39" s="531">
        <f>男!W15</f>
        <v>0</v>
      </c>
      <c r="AH39" s="531"/>
      <c r="AI39" s="531"/>
      <c r="AJ39" s="531">
        <f>男!Z15</f>
        <v>0</v>
      </c>
      <c r="AK39" s="531"/>
      <c r="AL39" s="550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D39" s="137" t="str">
        <f t="shared" si="8"/>
        <v/>
      </c>
      <c r="CE39" s="524">
        <v>23</v>
      </c>
      <c r="CF39" s="524"/>
      <c r="CG39" s="641" t="str">
        <f t="shared" si="0"/>
        <v/>
      </c>
      <c r="CH39" s="641"/>
      <c r="CI39" s="642" t="str">
        <f t="shared" si="1"/>
        <v/>
      </c>
      <c r="CJ39" s="643"/>
      <c r="CK39" s="643"/>
      <c r="CL39" s="643"/>
      <c r="CM39" s="643"/>
      <c r="CN39" s="644"/>
      <c r="CO39" s="638" t="str">
        <f t="shared" si="2"/>
        <v/>
      </c>
      <c r="CP39" s="640"/>
      <c r="CQ39" s="640"/>
      <c r="CR39" s="640"/>
      <c r="CS39" s="639"/>
      <c r="CT39" s="638" t="str">
        <f t="shared" si="3"/>
        <v/>
      </c>
      <c r="CU39" s="640"/>
      <c r="CV39" s="640"/>
      <c r="CW39" s="639"/>
      <c r="CY39" s="137" t="str">
        <f t="shared" si="9"/>
        <v/>
      </c>
      <c r="CZ39" s="638">
        <v>58</v>
      </c>
      <c r="DA39" s="639"/>
      <c r="DB39" s="642" t="str">
        <f t="shared" si="4"/>
        <v/>
      </c>
      <c r="DC39" s="644"/>
      <c r="DD39" s="642" t="str">
        <f t="shared" si="5"/>
        <v/>
      </c>
      <c r="DE39" s="643"/>
      <c r="DF39" s="643"/>
      <c r="DG39" s="643"/>
      <c r="DH39" s="643"/>
      <c r="DI39" s="644"/>
      <c r="DJ39" s="638" t="str">
        <f t="shared" si="6"/>
        <v/>
      </c>
      <c r="DK39" s="640"/>
      <c r="DL39" s="640"/>
      <c r="DM39" s="640"/>
      <c r="DN39" s="639"/>
      <c r="DO39" s="638" t="str">
        <f t="shared" si="7"/>
        <v/>
      </c>
      <c r="DP39" s="640"/>
      <c r="DQ39" s="640"/>
      <c r="DR39" s="639"/>
      <c r="DU39" s="139"/>
      <c r="DV39" s="1"/>
      <c r="DW39" s="1"/>
      <c r="DX39" s="591" t="str">
        <f>まとめ!P28</f>
        <v>12月27日（火）泊</v>
      </c>
      <c r="DY39" s="592"/>
      <c r="DZ39" s="592"/>
      <c r="EA39" s="592"/>
      <c r="EB39" s="592"/>
      <c r="EC39" s="592"/>
      <c r="ED39" s="592"/>
      <c r="EE39" s="593"/>
      <c r="EF39" s="594">
        <f>COUNTIF(まとめ!P31:P60,"○")</f>
        <v>0</v>
      </c>
      <c r="EG39" s="595"/>
      <c r="EH39" s="596"/>
      <c r="EI39" s="615">
        <f>COUNTIF(まとめ!Q31:Q60,"○")</f>
        <v>0</v>
      </c>
      <c r="EJ39" s="595"/>
      <c r="EK39" s="596"/>
      <c r="EL39" s="615">
        <f>COUNTIF(まとめ!R31:R60,"○")</f>
        <v>0</v>
      </c>
      <c r="EM39" s="595"/>
      <c r="EN39" s="616"/>
      <c r="EO39" s="153"/>
      <c r="EP39" s="575"/>
      <c r="EQ39" s="575"/>
      <c r="ER39" s="575"/>
      <c r="ES39" s="575"/>
      <c r="ET39" s="575"/>
      <c r="EU39" s="575"/>
      <c r="EV39" s="575"/>
      <c r="EW39" s="575"/>
      <c r="EX39" s="575"/>
      <c r="EY39" s="575"/>
      <c r="EZ39" s="575"/>
      <c r="FA39" s="153"/>
      <c r="FB39" s="153"/>
      <c r="FC39" s="153"/>
      <c r="FD39" s="153"/>
      <c r="FE39" s="153"/>
      <c r="FF39" s="153"/>
      <c r="FG39" s="153"/>
    </row>
    <row r="40" spans="4:163" ht="15" customHeight="1" x14ac:dyDescent="0.4">
      <c r="CD40" s="137" t="str">
        <f t="shared" si="8"/>
        <v/>
      </c>
      <c r="CE40" s="524">
        <v>24</v>
      </c>
      <c r="CF40" s="524"/>
      <c r="CG40" s="641" t="str">
        <f t="shared" si="0"/>
        <v/>
      </c>
      <c r="CH40" s="641"/>
      <c r="CI40" s="642" t="str">
        <f t="shared" si="1"/>
        <v/>
      </c>
      <c r="CJ40" s="643"/>
      <c r="CK40" s="643"/>
      <c r="CL40" s="643"/>
      <c r="CM40" s="643"/>
      <c r="CN40" s="644"/>
      <c r="CO40" s="638" t="str">
        <f t="shared" si="2"/>
        <v/>
      </c>
      <c r="CP40" s="640"/>
      <c r="CQ40" s="640"/>
      <c r="CR40" s="640"/>
      <c r="CS40" s="639"/>
      <c r="CT40" s="638" t="str">
        <f t="shared" si="3"/>
        <v/>
      </c>
      <c r="CU40" s="640"/>
      <c r="CV40" s="640"/>
      <c r="CW40" s="639"/>
      <c r="CY40" s="137" t="str">
        <f t="shared" si="9"/>
        <v/>
      </c>
      <c r="CZ40" s="638">
        <v>59</v>
      </c>
      <c r="DA40" s="639"/>
      <c r="DB40" s="642" t="str">
        <f t="shared" si="4"/>
        <v/>
      </c>
      <c r="DC40" s="644"/>
      <c r="DD40" s="642" t="str">
        <f t="shared" si="5"/>
        <v/>
      </c>
      <c r="DE40" s="643"/>
      <c r="DF40" s="643"/>
      <c r="DG40" s="643"/>
      <c r="DH40" s="643"/>
      <c r="DI40" s="644"/>
      <c r="DJ40" s="638" t="str">
        <f t="shared" si="6"/>
        <v/>
      </c>
      <c r="DK40" s="640"/>
      <c r="DL40" s="640"/>
      <c r="DM40" s="640"/>
      <c r="DN40" s="639"/>
      <c r="DO40" s="638" t="str">
        <f t="shared" si="7"/>
        <v/>
      </c>
      <c r="DP40" s="640"/>
      <c r="DQ40" s="640"/>
      <c r="DR40" s="639"/>
      <c r="DU40" s="139"/>
      <c r="DV40" s="1"/>
      <c r="DW40" s="1"/>
      <c r="DX40" s="600" t="s">
        <v>315</v>
      </c>
      <c r="DY40" s="601"/>
      <c r="DZ40" s="601"/>
      <c r="EA40" s="601"/>
      <c r="EB40" s="601"/>
      <c r="EC40" s="601"/>
      <c r="ED40" s="601"/>
      <c r="EE40" s="604"/>
      <c r="EF40" s="600">
        <f>SUM(EF37:EH39)</f>
        <v>0</v>
      </c>
      <c r="EG40" s="601"/>
      <c r="EH40" s="602"/>
      <c r="EI40" s="603">
        <f>SUM(EI37:EK39)</f>
        <v>0</v>
      </c>
      <c r="EJ40" s="601"/>
      <c r="EK40" s="602"/>
      <c r="EL40" s="603">
        <f>SUM(EL37:EN39)</f>
        <v>0</v>
      </c>
      <c r="EM40" s="601"/>
      <c r="EN40" s="604"/>
      <c r="EO40" s="153"/>
      <c r="EP40" s="153"/>
      <c r="EQ40" s="153"/>
      <c r="ER40" s="153"/>
      <c r="ES40" s="153"/>
      <c r="ET40" s="153"/>
      <c r="EU40" s="575" t="s">
        <v>313</v>
      </c>
      <c r="EV40" s="575"/>
      <c r="EW40" s="575"/>
      <c r="EX40" s="575"/>
      <c r="EY40" s="575"/>
      <c r="EZ40" s="629">
        <f>EF36*EF40+EI36*EI40+EL36*EL40</f>
        <v>0</v>
      </c>
      <c r="FA40" s="629"/>
      <c r="FB40" s="629"/>
      <c r="FC40" s="629"/>
      <c r="FD40" s="629"/>
      <c r="FE40" s="629"/>
      <c r="FF40" s="575" t="s">
        <v>84</v>
      </c>
      <c r="FG40" s="575"/>
    </row>
    <row r="41" spans="4:163" ht="15" customHeight="1" thickBot="1" x14ac:dyDescent="0.45">
      <c r="D41" s="565" t="s">
        <v>232</v>
      </c>
      <c r="E41" s="565"/>
      <c r="F41" s="566" t="str">
        <f>IF(男!K18="","",DBCS(男!K18))</f>
        <v/>
      </c>
      <c r="G41" s="566"/>
      <c r="H41" s="566"/>
      <c r="I41" s="566"/>
      <c r="J41" s="566"/>
      <c r="K41" s="566"/>
      <c r="L41" s="566"/>
      <c r="M41" s="566"/>
      <c r="N41" s="566"/>
      <c r="O41" s="566"/>
      <c r="P41" s="566"/>
      <c r="Q41" s="566"/>
      <c r="R41" s="566"/>
      <c r="S41" s="566"/>
      <c r="T41" s="566"/>
      <c r="U41" s="566"/>
      <c r="V41" s="566"/>
      <c r="W41" s="566"/>
      <c r="X41" s="566"/>
      <c r="Y41" s="566"/>
      <c r="Z41" s="566"/>
      <c r="AA41" s="566"/>
      <c r="AB41" s="566"/>
      <c r="AC41" s="566"/>
      <c r="AD41" s="566"/>
      <c r="AE41" s="566"/>
      <c r="AF41" s="566"/>
      <c r="AG41" s="566"/>
      <c r="AH41" s="566"/>
      <c r="AI41" s="566"/>
      <c r="AJ41" s="566"/>
      <c r="AK41" s="566"/>
      <c r="AS41" s="565" t="s">
        <v>232</v>
      </c>
      <c r="AT41" s="565"/>
      <c r="AU41" s="566" t="str">
        <f>IF(女!K18="","",DBCS(女!K18))</f>
        <v/>
      </c>
      <c r="AV41" s="566"/>
      <c r="AW41" s="566"/>
      <c r="AX41" s="566"/>
      <c r="AY41" s="566"/>
      <c r="AZ41" s="566"/>
      <c r="BA41" s="566"/>
      <c r="BB41" s="566"/>
      <c r="BC41" s="566"/>
      <c r="BD41" s="566"/>
      <c r="BE41" s="566"/>
      <c r="BF41" s="566"/>
      <c r="BG41" s="566"/>
      <c r="BH41" s="566"/>
      <c r="BI41" s="566"/>
      <c r="BJ41" s="566"/>
      <c r="BK41" s="566"/>
      <c r="BL41" s="566"/>
      <c r="BM41" s="566"/>
      <c r="BN41" s="566"/>
      <c r="BO41" s="566"/>
      <c r="BP41" s="566"/>
      <c r="BQ41" s="566"/>
      <c r="BR41" s="566"/>
      <c r="BS41" s="566"/>
      <c r="BT41" s="566"/>
      <c r="BU41" s="566"/>
      <c r="BV41" s="566"/>
      <c r="BW41" s="566"/>
      <c r="BX41" s="566"/>
      <c r="BY41" s="566"/>
      <c r="BZ41" s="566"/>
      <c r="CD41" s="137" t="str">
        <f t="shared" si="8"/>
        <v/>
      </c>
      <c r="CE41" s="524">
        <v>25</v>
      </c>
      <c r="CF41" s="524"/>
      <c r="CG41" s="641" t="str">
        <f t="shared" si="0"/>
        <v/>
      </c>
      <c r="CH41" s="641"/>
      <c r="CI41" s="642" t="str">
        <f t="shared" si="1"/>
        <v/>
      </c>
      <c r="CJ41" s="643"/>
      <c r="CK41" s="643"/>
      <c r="CL41" s="643"/>
      <c r="CM41" s="643"/>
      <c r="CN41" s="644"/>
      <c r="CO41" s="638" t="str">
        <f t="shared" si="2"/>
        <v/>
      </c>
      <c r="CP41" s="640"/>
      <c r="CQ41" s="640"/>
      <c r="CR41" s="640"/>
      <c r="CS41" s="639"/>
      <c r="CT41" s="638" t="str">
        <f t="shared" si="3"/>
        <v/>
      </c>
      <c r="CU41" s="640"/>
      <c r="CV41" s="640"/>
      <c r="CW41" s="639"/>
      <c r="CY41" s="137" t="str">
        <f t="shared" si="9"/>
        <v/>
      </c>
      <c r="CZ41" s="638">
        <v>60</v>
      </c>
      <c r="DA41" s="639"/>
      <c r="DB41" s="642" t="str">
        <f t="shared" si="4"/>
        <v/>
      </c>
      <c r="DC41" s="644"/>
      <c r="DD41" s="642" t="str">
        <f t="shared" si="5"/>
        <v/>
      </c>
      <c r="DE41" s="643"/>
      <c r="DF41" s="643"/>
      <c r="DG41" s="643"/>
      <c r="DH41" s="643"/>
      <c r="DI41" s="644"/>
      <c r="DJ41" s="638" t="str">
        <f t="shared" si="6"/>
        <v/>
      </c>
      <c r="DK41" s="640"/>
      <c r="DL41" s="640"/>
      <c r="DM41" s="640"/>
      <c r="DN41" s="639"/>
      <c r="DO41" s="638" t="str">
        <f t="shared" si="7"/>
        <v/>
      </c>
      <c r="DP41" s="640"/>
      <c r="DQ41" s="640"/>
      <c r="DR41" s="639"/>
      <c r="DU41" s="139"/>
      <c r="DV41" s="1"/>
      <c r="DW41" s="1"/>
      <c r="DX41" s="617" t="s">
        <v>316</v>
      </c>
      <c r="DY41" s="618"/>
      <c r="DZ41" s="618"/>
      <c r="EA41" s="618"/>
      <c r="EB41" s="618"/>
      <c r="EC41" s="618"/>
      <c r="ED41" s="618"/>
      <c r="EE41" s="619"/>
      <c r="EF41" s="620">
        <f>EF40*EF36</f>
        <v>0</v>
      </c>
      <c r="EG41" s="621"/>
      <c r="EH41" s="622"/>
      <c r="EI41" s="623">
        <f>EI40*EI36</f>
        <v>0</v>
      </c>
      <c r="EJ41" s="621"/>
      <c r="EK41" s="622"/>
      <c r="EL41" s="623">
        <f>EL40*EL36</f>
        <v>0</v>
      </c>
      <c r="EM41" s="621"/>
      <c r="EN41" s="624"/>
      <c r="EO41" s="153"/>
      <c r="EP41" s="153"/>
      <c r="EQ41" s="153"/>
      <c r="ER41" s="153"/>
      <c r="ES41" s="153"/>
      <c r="ET41" s="153"/>
      <c r="EU41" s="575"/>
      <c r="EV41" s="575"/>
      <c r="EW41" s="575"/>
      <c r="EX41" s="575"/>
      <c r="EY41" s="575"/>
      <c r="EZ41" s="629"/>
      <c r="FA41" s="629"/>
      <c r="FB41" s="629"/>
      <c r="FC41" s="629"/>
      <c r="FD41" s="629"/>
      <c r="FE41" s="629"/>
      <c r="FF41" s="575"/>
      <c r="FG41" s="575"/>
    </row>
    <row r="42" spans="4:163" ht="15" customHeight="1" thickBot="1" x14ac:dyDescent="0.45">
      <c r="E42" s="559"/>
      <c r="F42" s="544"/>
      <c r="G42" s="544"/>
      <c r="H42" s="544" t="s">
        <v>225</v>
      </c>
      <c r="I42" s="544"/>
      <c r="J42" s="544"/>
      <c r="K42" s="544"/>
      <c r="L42" s="544"/>
      <c r="M42" s="544"/>
      <c r="N42" s="544"/>
      <c r="O42" s="544"/>
      <c r="P42" s="560" t="s">
        <v>226</v>
      </c>
      <c r="Q42" s="544"/>
      <c r="R42" s="544"/>
      <c r="S42" s="544"/>
      <c r="T42" s="544"/>
      <c r="U42" s="544" t="s">
        <v>227</v>
      </c>
      <c r="V42" s="544"/>
      <c r="W42" s="544"/>
      <c r="X42" s="544"/>
      <c r="Y42" s="544"/>
      <c r="Z42" s="544"/>
      <c r="AA42" s="544" t="s">
        <v>124</v>
      </c>
      <c r="AB42" s="544"/>
      <c r="AC42" s="544"/>
      <c r="AD42" s="544" t="s">
        <v>231</v>
      </c>
      <c r="AE42" s="544"/>
      <c r="AF42" s="544"/>
      <c r="AG42" s="544" t="s">
        <v>228</v>
      </c>
      <c r="AH42" s="544"/>
      <c r="AI42" s="544"/>
      <c r="AJ42" s="544" t="s">
        <v>229</v>
      </c>
      <c r="AK42" s="544"/>
      <c r="AL42" s="561"/>
      <c r="AT42" s="559"/>
      <c r="AU42" s="544"/>
      <c r="AV42" s="544"/>
      <c r="AW42" s="544" t="s">
        <v>149</v>
      </c>
      <c r="AX42" s="544"/>
      <c r="AY42" s="544"/>
      <c r="AZ42" s="544"/>
      <c r="BA42" s="544"/>
      <c r="BB42" s="544"/>
      <c r="BC42" s="544"/>
      <c r="BD42" s="544"/>
      <c r="BE42" s="560" t="s">
        <v>226</v>
      </c>
      <c r="BF42" s="544"/>
      <c r="BG42" s="544"/>
      <c r="BH42" s="544"/>
      <c r="BI42" s="544"/>
      <c r="BJ42" s="544" t="s">
        <v>126</v>
      </c>
      <c r="BK42" s="544"/>
      <c r="BL42" s="544"/>
      <c r="BM42" s="544"/>
      <c r="BN42" s="544"/>
      <c r="BO42" s="544"/>
      <c r="BP42" s="544" t="s">
        <v>124</v>
      </c>
      <c r="BQ42" s="544"/>
      <c r="BR42" s="544"/>
      <c r="BS42" s="544" t="s">
        <v>231</v>
      </c>
      <c r="BT42" s="544"/>
      <c r="BU42" s="544"/>
      <c r="BV42" s="544" t="s">
        <v>228</v>
      </c>
      <c r="BW42" s="544"/>
      <c r="BX42" s="544"/>
      <c r="BY42" s="544" t="s">
        <v>229</v>
      </c>
      <c r="BZ42" s="544"/>
      <c r="CA42" s="561"/>
      <c r="CD42" s="137" t="str">
        <f t="shared" si="8"/>
        <v/>
      </c>
      <c r="CE42" s="524">
        <v>26</v>
      </c>
      <c r="CF42" s="524"/>
      <c r="CG42" s="641" t="str">
        <f t="shared" si="0"/>
        <v/>
      </c>
      <c r="CH42" s="641"/>
      <c r="CI42" s="642" t="str">
        <f t="shared" si="1"/>
        <v/>
      </c>
      <c r="CJ42" s="643"/>
      <c r="CK42" s="643"/>
      <c r="CL42" s="643"/>
      <c r="CM42" s="643"/>
      <c r="CN42" s="644"/>
      <c r="CO42" s="638" t="str">
        <f t="shared" si="2"/>
        <v/>
      </c>
      <c r="CP42" s="640"/>
      <c r="CQ42" s="640"/>
      <c r="CR42" s="640"/>
      <c r="CS42" s="639"/>
      <c r="CT42" s="638" t="str">
        <f t="shared" si="3"/>
        <v/>
      </c>
      <c r="CU42" s="640"/>
      <c r="CV42" s="640"/>
      <c r="CW42" s="639"/>
      <c r="CY42" s="137" t="str">
        <f t="shared" si="9"/>
        <v/>
      </c>
      <c r="CZ42" s="638">
        <v>61</v>
      </c>
      <c r="DA42" s="639"/>
      <c r="DB42" s="642" t="str">
        <f t="shared" si="4"/>
        <v/>
      </c>
      <c r="DC42" s="644"/>
      <c r="DD42" s="642" t="str">
        <f t="shared" si="5"/>
        <v/>
      </c>
      <c r="DE42" s="643"/>
      <c r="DF42" s="643"/>
      <c r="DG42" s="643"/>
      <c r="DH42" s="643"/>
      <c r="DI42" s="644"/>
      <c r="DJ42" s="638" t="str">
        <f t="shared" si="6"/>
        <v/>
      </c>
      <c r="DK42" s="640"/>
      <c r="DL42" s="640"/>
      <c r="DM42" s="640"/>
      <c r="DN42" s="639"/>
      <c r="DO42" s="638" t="str">
        <f t="shared" si="7"/>
        <v/>
      </c>
      <c r="DP42" s="640"/>
      <c r="DQ42" s="640"/>
      <c r="DR42" s="639"/>
      <c r="DU42" s="139"/>
      <c r="DV42" s="1"/>
      <c r="DW42" s="1"/>
      <c r="EO42" s="1"/>
    </row>
    <row r="43" spans="4:163" ht="15" customHeight="1" thickBot="1" x14ac:dyDescent="0.45">
      <c r="E43" s="564" t="s">
        <v>205</v>
      </c>
      <c r="F43" s="533"/>
      <c r="G43" s="534"/>
      <c r="H43" s="562" t="str">
        <f>男!AE23</f>
        <v>　</v>
      </c>
      <c r="I43" s="562"/>
      <c r="J43" s="562"/>
      <c r="K43" s="562"/>
      <c r="L43" s="562"/>
      <c r="M43" s="562"/>
      <c r="N43" s="562"/>
      <c r="O43" s="562"/>
      <c r="P43" s="560">
        <f>男!AH23</f>
        <v>0</v>
      </c>
      <c r="Q43" s="563"/>
      <c r="R43" s="563"/>
      <c r="S43" s="563"/>
      <c r="T43" s="563"/>
      <c r="U43" s="544" t="str">
        <f>IF(P43=0,"",男!P23&amp;"-"&amp;男!Q23&amp;"-"&amp;男!R23)</f>
        <v/>
      </c>
      <c r="V43" s="544"/>
      <c r="W43" s="544"/>
      <c r="X43" s="544"/>
      <c r="Y43" s="544"/>
      <c r="Z43" s="544"/>
      <c r="AA43" s="544">
        <f>男!T23</f>
        <v>0</v>
      </c>
      <c r="AB43" s="544"/>
      <c r="AC43" s="544"/>
      <c r="AD43" s="544">
        <f>男!O23</f>
        <v>0</v>
      </c>
      <c r="AE43" s="544"/>
      <c r="AF43" s="544"/>
      <c r="AG43" s="544" t="s">
        <v>289</v>
      </c>
      <c r="AH43" s="544"/>
      <c r="AI43" s="544"/>
      <c r="AJ43" s="544" t="s">
        <v>289</v>
      </c>
      <c r="AK43" s="544"/>
      <c r="AL43" s="561"/>
      <c r="AT43" s="564" t="s">
        <v>114</v>
      </c>
      <c r="AU43" s="533"/>
      <c r="AV43" s="534"/>
      <c r="AW43" s="562" t="str">
        <f>女!AE23</f>
        <v>　</v>
      </c>
      <c r="AX43" s="562"/>
      <c r="AY43" s="562"/>
      <c r="AZ43" s="562"/>
      <c r="BA43" s="562"/>
      <c r="BB43" s="562"/>
      <c r="BC43" s="562"/>
      <c r="BD43" s="562"/>
      <c r="BE43" s="560">
        <f>女!AH23</f>
        <v>0</v>
      </c>
      <c r="BF43" s="563"/>
      <c r="BG43" s="563"/>
      <c r="BH43" s="563"/>
      <c r="BI43" s="563"/>
      <c r="BJ43" s="544" t="str">
        <f>IF(BE43=0,"",女!P23&amp;"-"&amp;女!Q23&amp;"-"&amp;女!R23)</f>
        <v/>
      </c>
      <c r="BK43" s="544"/>
      <c r="BL43" s="544"/>
      <c r="BM43" s="544"/>
      <c r="BN43" s="544"/>
      <c r="BO43" s="544"/>
      <c r="BP43" s="544">
        <f>女!T23</f>
        <v>0</v>
      </c>
      <c r="BQ43" s="544"/>
      <c r="BR43" s="544"/>
      <c r="BS43" s="544">
        <f>女!O23</f>
        <v>0</v>
      </c>
      <c r="BT43" s="544"/>
      <c r="BU43" s="544"/>
      <c r="BV43" s="544" t="s">
        <v>289</v>
      </c>
      <c r="BW43" s="544"/>
      <c r="BX43" s="544"/>
      <c r="BY43" s="544" t="s">
        <v>289</v>
      </c>
      <c r="BZ43" s="544"/>
      <c r="CA43" s="561"/>
      <c r="CD43" s="137" t="str">
        <f t="shared" si="8"/>
        <v/>
      </c>
      <c r="CE43" s="524">
        <v>27</v>
      </c>
      <c r="CF43" s="524"/>
      <c r="CG43" s="641" t="str">
        <f t="shared" si="0"/>
        <v/>
      </c>
      <c r="CH43" s="641"/>
      <c r="CI43" s="642" t="str">
        <f t="shared" si="1"/>
        <v/>
      </c>
      <c r="CJ43" s="643"/>
      <c r="CK43" s="643"/>
      <c r="CL43" s="643"/>
      <c r="CM43" s="643"/>
      <c r="CN43" s="644"/>
      <c r="CO43" s="638" t="str">
        <f t="shared" si="2"/>
        <v/>
      </c>
      <c r="CP43" s="640"/>
      <c r="CQ43" s="640"/>
      <c r="CR43" s="640"/>
      <c r="CS43" s="639"/>
      <c r="CT43" s="638" t="str">
        <f t="shared" si="3"/>
        <v/>
      </c>
      <c r="CU43" s="640"/>
      <c r="CV43" s="640"/>
      <c r="CW43" s="639"/>
      <c r="CY43" s="137" t="str">
        <f t="shared" si="9"/>
        <v/>
      </c>
      <c r="CZ43" s="638">
        <v>62</v>
      </c>
      <c r="DA43" s="639"/>
      <c r="DB43" s="642" t="str">
        <f t="shared" si="4"/>
        <v/>
      </c>
      <c r="DC43" s="644"/>
      <c r="DD43" s="642" t="str">
        <f t="shared" si="5"/>
        <v/>
      </c>
      <c r="DE43" s="643"/>
      <c r="DF43" s="643"/>
      <c r="DG43" s="643"/>
      <c r="DH43" s="643"/>
      <c r="DI43" s="644"/>
      <c r="DJ43" s="638" t="str">
        <f t="shared" si="6"/>
        <v/>
      </c>
      <c r="DK43" s="640"/>
      <c r="DL43" s="640"/>
      <c r="DM43" s="640"/>
      <c r="DN43" s="639"/>
      <c r="DO43" s="638" t="str">
        <f t="shared" si="7"/>
        <v/>
      </c>
      <c r="DP43" s="640"/>
      <c r="DQ43" s="640"/>
      <c r="DR43" s="639"/>
      <c r="DU43" s="139"/>
      <c r="DV43" s="1"/>
      <c r="DW43" s="1"/>
      <c r="EO43" s="1"/>
    </row>
    <row r="44" spans="4:163" ht="15" customHeight="1" x14ac:dyDescent="0.4">
      <c r="E44" s="556" t="s">
        <v>206</v>
      </c>
      <c r="F44" s="545"/>
      <c r="G44" s="545"/>
      <c r="H44" s="557" t="str">
        <f>男!AE24</f>
        <v>　</v>
      </c>
      <c r="I44" s="557"/>
      <c r="J44" s="557"/>
      <c r="K44" s="557"/>
      <c r="L44" s="557"/>
      <c r="M44" s="557"/>
      <c r="N44" s="557"/>
      <c r="O44" s="557"/>
      <c r="P44" s="569">
        <f>男!AH24</f>
        <v>0</v>
      </c>
      <c r="Q44" s="558"/>
      <c r="R44" s="558"/>
      <c r="S44" s="558"/>
      <c r="T44" s="558"/>
      <c r="U44" s="545" t="str">
        <f>IF(P44=0,"",男!P24&amp;"-"&amp;男!Q24&amp;"-"&amp;男!R24)</f>
        <v/>
      </c>
      <c r="V44" s="545"/>
      <c r="W44" s="545"/>
      <c r="X44" s="545"/>
      <c r="Y44" s="545"/>
      <c r="Z44" s="545"/>
      <c r="AA44" s="545">
        <f>男!T24</f>
        <v>0</v>
      </c>
      <c r="AB44" s="545"/>
      <c r="AC44" s="545"/>
      <c r="AD44" s="545">
        <f>男!O24</f>
        <v>0</v>
      </c>
      <c r="AE44" s="545"/>
      <c r="AF44" s="545"/>
      <c r="AG44" s="545">
        <f>男!W24</f>
        <v>0</v>
      </c>
      <c r="AH44" s="545"/>
      <c r="AI44" s="545"/>
      <c r="AJ44" s="545">
        <f>男!Z24</f>
        <v>0</v>
      </c>
      <c r="AK44" s="545"/>
      <c r="AL44" s="555"/>
      <c r="AT44" s="556" t="s">
        <v>115</v>
      </c>
      <c r="AU44" s="545"/>
      <c r="AV44" s="545"/>
      <c r="AW44" s="557" t="str">
        <f>女!AE24</f>
        <v>　</v>
      </c>
      <c r="AX44" s="557"/>
      <c r="AY44" s="557"/>
      <c r="AZ44" s="557"/>
      <c r="BA44" s="557"/>
      <c r="BB44" s="557"/>
      <c r="BC44" s="557"/>
      <c r="BD44" s="557"/>
      <c r="BE44" s="558">
        <f>女!AH24</f>
        <v>0</v>
      </c>
      <c r="BF44" s="558"/>
      <c r="BG44" s="558"/>
      <c r="BH44" s="558"/>
      <c r="BI44" s="558"/>
      <c r="BJ44" s="545" t="str">
        <f>IF(BE44=0,"",女!P24&amp;"-"&amp;女!Q24&amp;"-"&amp;女!R24)</f>
        <v/>
      </c>
      <c r="BK44" s="545"/>
      <c r="BL44" s="545"/>
      <c r="BM44" s="545"/>
      <c r="BN44" s="545"/>
      <c r="BO44" s="545"/>
      <c r="BP44" s="545">
        <f>女!T24</f>
        <v>0</v>
      </c>
      <c r="BQ44" s="545"/>
      <c r="BR44" s="545"/>
      <c r="BS44" s="545">
        <f>女!O24</f>
        <v>0</v>
      </c>
      <c r="BT44" s="545"/>
      <c r="BU44" s="545"/>
      <c r="BV44" s="545">
        <f>女!W24</f>
        <v>0</v>
      </c>
      <c r="BW44" s="545"/>
      <c r="BX44" s="545"/>
      <c r="BY44" s="545">
        <f>女!Z24</f>
        <v>0</v>
      </c>
      <c r="BZ44" s="545"/>
      <c r="CA44" s="555"/>
      <c r="CD44" s="137" t="str">
        <f t="shared" si="8"/>
        <v/>
      </c>
      <c r="CE44" s="524">
        <v>28</v>
      </c>
      <c r="CF44" s="524"/>
      <c r="CG44" s="641" t="str">
        <f t="shared" si="0"/>
        <v/>
      </c>
      <c r="CH44" s="641"/>
      <c r="CI44" s="642" t="str">
        <f t="shared" si="1"/>
        <v/>
      </c>
      <c r="CJ44" s="643"/>
      <c r="CK44" s="643"/>
      <c r="CL44" s="643"/>
      <c r="CM44" s="643"/>
      <c r="CN44" s="644"/>
      <c r="CO44" s="638" t="str">
        <f t="shared" si="2"/>
        <v/>
      </c>
      <c r="CP44" s="640"/>
      <c r="CQ44" s="640"/>
      <c r="CR44" s="640"/>
      <c r="CS44" s="639"/>
      <c r="CT44" s="638" t="str">
        <f t="shared" si="3"/>
        <v/>
      </c>
      <c r="CU44" s="640"/>
      <c r="CV44" s="640"/>
      <c r="CW44" s="639"/>
      <c r="CY44" s="137" t="str">
        <f t="shared" si="9"/>
        <v/>
      </c>
      <c r="CZ44" s="638">
        <v>63</v>
      </c>
      <c r="DA44" s="639"/>
      <c r="DB44" s="642" t="str">
        <f t="shared" si="4"/>
        <v/>
      </c>
      <c r="DC44" s="644"/>
      <c r="DD44" s="642" t="str">
        <f t="shared" si="5"/>
        <v/>
      </c>
      <c r="DE44" s="643"/>
      <c r="DF44" s="643"/>
      <c r="DG44" s="643"/>
      <c r="DH44" s="643"/>
      <c r="DI44" s="644"/>
      <c r="DJ44" s="638" t="str">
        <f t="shared" si="6"/>
        <v/>
      </c>
      <c r="DK44" s="640"/>
      <c r="DL44" s="640"/>
      <c r="DM44" s="640"/>
      <c r="DN44" s="639"/>
      <c r="DO44" s="638" t="str">
        <f t="shared" si="7"/>
        <v/>
      </c>
      <c r="DP44" s="640"/>
      <c r="DQ44" s="640"/>
      <c r="DR44" s="639"/>
      <c r="DU44" s="526" t="s">
        <v>326</v>
      </c>
      <c r="DV44" s="526"/>
      <c r="DW44" s="526"/>
      <c r="DX44" s="526"/>
      <c r="DY44" s="526"/>
      <c r="DZ44" s="526"/>
      <c r="EA44" s="526"/>
      <c r="EB44" s="526"/>
      <c r="EC44" s="526"/>
      <c r="ED44" s="526"/>
      <c r="EE44" s="526"/>
      <c r="EF44" s="526"/>
      <c r="EG44" s="526"/>
      <c r="EH44" s="526"/>
      <c r="EI44" s="526"/>
      <c r="EJ44" s="526"/>
      <c r="EK44" s="526"/>
      <c r="EL44" s="526"/>
      <c r="EM44" s="526"/>
      <c r="EN44" s="526"/>
      <c r="EO44" s="586">
        <f>EZ49</f>
        <v>0</v>
      </c>
      <c r="EP44" s="586"/>
      <c r="EQ44" s="586"/>
      <c r="ER44" s="586"/>
      <c r="ES44" s="586"/>
      <c r="ET44" s="586"/>
      <c r="EU44" s="586"/>
      <c r="EV44" s="586"/>
      <c r="EW44" s="586"/>
      <c r="EX44" s="586"/>
      <c r="EY44" s="586"/>
      <c r="EZ44" s="586"/>
      <c r="FA44" s="586"/>
      <c r="FB44" s="586"/>
      <c r="FC44" s="586"/>
      <c r="FD44" s="586"/>
      <c r="FE44" s="586"/>
      <c r="FF44" s="582" t="s">
        <v>84</v>
      </c>
      <c r="FG44" s="582"/>
    </row>
    <row r="45" spans="4:163" ht="15" customHeight="1" x14ac:dyDescent="0.4">
      <c r="E45" s="551" t="s">
        <v>207</v>
      </c>
      <c r="F45" s="546"/>
      <c r="G45" s="546"/>
      <c r="H45" s="552" t="str">
        <f>男!AE25</f>
        <v>　</v>
      </c>
      <c r="I45" s="552"/>
      <c r="J45" s="552"/>
      <c r="K45" s="552"/>
      <c r="L45" s="552"/>
      <c r="M45" s="552"/>
      <c r="N45" s="552"/>
      <c r="O45" s="552"/>
      <c r="P45" s="568">
        <f>男!AH25</f>
        <v>0</v>
      </c>
      <c r="Q45" s="553"/>
      <c r="R45" s="553"/>
      <c r="S45" s="553"/>
      <c r="T45" s="553"/>
      <c r="U45" s="546" t="str">
        <f>IF(P45=0,"",男!P25&amp;"-"&amp;男!Q25&amp;"-"&amp;男!R25)</f>
        <v/>
      </c>
      <c r="V45" s="546"/>
      <c r="W45" s="546"/>
      <c r="X45" s="546"/>
      <c r="Y45" s="546"/>
      <c r="Z45" s="546"/>
      <c r="AA45" s="546">
        <f>男!T25</f>
        <v>0</v>
      </c>
      <c r="AB45" s="546"/>
      <c r="AC45" s="546"/>
      <c r="AD45" s="546">
        <f>男!O25</f>
        <v>0</v>
      </c>
      <c r="AE45" s="546"/>
      <c r="AF45" s="546"/>
      <c r="AG45" s="546">
        <f>男!W25</f>
        <v>0</v>
      </c>
      <c r="AH45" s="546"/>
      <c r="AI45" s="546"/>
      <c r="AJ45" s="546">
        <f>男!Z25</f>
        <v>0</v>
      </c>
      <c r="AK45" s="546"/>
      <c r="AL45" s="554"/>
      <c r="AT45" s="551" t="s">
        <v>116</v>
      </c>
      <c r="AU45" s="546"/>
      <c r="AV45" s="546"/>
      <c r="AW45" s="552" t="str">
        <f>女!AE25</f>
        <v>　</v>
      </c>
      <c r="AX45" s="552"/>
      <c r="AY45" s="552"/>
      <c r="AZ45" s="552"/>
      <c r="BA45" s="552"/>
      <c r="BB45" s="552"/>
      <c r="BC45" s="552"/>
      <c r="BD45" s="552"/>
      <c r="BE45" s="553">
        <f>女!AH25</f>
        <v>0</v>
      </c>
      <c r="BF45" s="553"/>
      <c r="BG45" s="553"/>
      <c r="BH45" s="553"/>
      <c r="BI45" s="553"/>
      <c r="BJ45" s="546" t="str">
        <f>IF(BE45=0,"",女!P25&amp;"-"&amp;女!Q25&amp;"-"&amp;女!R25)</f>
        <v/>
      </c>
      <c r="BK45" s="546"/>
      <c r="BL45" s="546"/>
      <c r="BM45" s="546"/>
      <c r="BN45" s="546"/>
      <c r="BO45" s="546"/>
      <c r="BP45" s="546">
        <f>女!T25</f>
        <v>0</v>
      </c>
      <c r="BQ45" s="546"/>
      <c r="BR45" s="546"/>
      <c r="BS45" s="546">
        <f>女!O25</f>
        <v>0</v>
      </c>
      <c r="BT45" s="546"/>
      <c r="BU45" s="546"/>
      <c r="BV45" s="546">
        <f>女!W25</f>
        <v>0</v>
      </c>
      <c r="BW45" s="546"/>
      <c r="BX45" s="546"/>
      <c r="BY45" s="546">
        <f>女!Z25</f>
        <v>0</v>
      </c>
      <c r="BZ45" s="546"/>
      <c r="CA45" s="554"/>
      <c r="CD45" s="137" t="str">
        <f t="shared" si="8"/>
        <v/>
      </c>
      <c r="CE45" s="524">
        <v>29</v>
      </c>
      <c r="CF45" s="524"/>
      <c r="CG45" s="641" t="str">
        <f t="shared" si="0"/>
        <v/>
      </c>
      <c r="CH45" s="641"/>
      <c r="CI45" s="642" t="str">
        <f t="shared" si="1"/>
        <v/>
      </c>
      <c r="CJ45" s="643"/>
      <c r="CK45" s="643"/>
      <c r="CL45" s="643"/>
      <c r="CM45" s="643"/>
      <c r="CN45" s="644"/>
      <c r="CO45" s="638" t="str">
        <f t="shared" si="2"/>
        <v/>
      </c>
      <c r="CP45" s="640"/>
      <c r="CQ45" s="640"/>
      <c r="CR45" s="640"/>
      <c r="CS45" s="639"/>
      <c r="CT45" s="638" t="str">
        <f t="shared" si="3"/>
        <v/>
      </c>
      <c r="CU45" s="640"/>
      <c r="CV45" s="640"/>
      <c r="CW45" s="639"/>
      <c r="CY45" s="137" t="str">
        <f t="shared" si="9"/>
        <v/>
      </c>
      <c r="CZ45" s="638">
        <v>64</v>
      </c>
      <c r="DA45" s="639"/>
      <c r="DB45" s="642" t="str">
        <f t="shared" si="4"/>
        <v/>
      </c>
      <c r="DC45" s="644"/>
      <c r="DD45" s="642" t="str">
        <f t="shared" si="5"/>
        <v/>
      </c>
      <c r="DE45" s="643"/>
      <c r="DF45" s="643"/>
      <c r="DG45" s="643"/>
      <c r="DH45" s="643"/>
      <c r="DI45" s="644"/>
      <c r="DJ45" s="638" t="str">
        <f t="shared" si="6"/>
        <v/>
      </c>
      <c r="DK45" s="640"/>
      <c r="DL45" s="640"/>
      <c r="DM45" s="640"/>
      <c r="DN45" s="639"/>
      <c r="DO45" s="638" t="str">
        <f t="shared" si="7"/>
        <v/>
      </c>
      <c r="DP45" s="640"/>
      <c r="DQ45" s="640"/>
      <c r="DR45" s="639"/>
      <c r="DU45" s="527"/>
      <c r="DV45" s="527"/>
      <c r="DW45" s="527"/>
      <c r="DX45" s="527"/>
      <c r="DY45" s="527"/>
      <c r="DZ45" s="527"/>
      <c r="EA45" s="527"/>
      <c r="EB45" s="527"/>
      <c r="EC45" s="527"/>
      <c r="ED45" s="527"/>
      <c r="EE45" s="527"/>
      <c r="EF45" s="527"/>
      <c r="EG45" s="527"/>
      <c r="EH45" s="527"/>
      <c r="EI45" s="527"/>
      <c r="EJ45" s="527"/>
      <c r="EK45" s="527"/>
      <c r="EL45" s="527"/>
      <c r="EM45" s="527"/>
      <c r="EN45" s="527"/>
      <c r="EO45" s="587"/>
      <c r="EP45" s="587"/>
      <c r="EQ45" s="587"/>
      <c r="ER45" s="587"/>
      <c r="ES45" s="587"/>
      <c r="ET45" s="587"/>
      <c r="EU45" s="587"/>
      <c r="EV45" s="587"/>
      <c r="EW45" s="587"/>
      <c r="EX45" s="587"/>
      <c r="EY45" s="587"/>
      <c r="EZ45" s="587"/>
      <c r="FA45" s="587"/>
      <c r="FB45" s="587"/>
      <c r="FC45" s="587"/>
      <c r="FD45" s="587"/>
      <c r="FE45" s="587"/>
      <c r="FF45" s="583"/>
      <c r="FG45" s="583"/>
    </row>
    <row r="46" spans="4:163" ht="15" customHeight="1" thickBot="1" x14ac:dyDescent="0.45">
      <c r="E46" s="551" t="s">
        <v>208</v>
      </c>
      <c r="F46" s="546"/>
      <c r="G46" s="546"/>
      <c r="H46" s="552" t="str">
        <f>男!AE26</f>
        <v>　</v>
      </c>
      <c r="I46" s="552"/>
      <c r="J46" s="552"/>
      <c r="K46" s="552"/>
      <c r="L46" s="552"/>
      <c r="M46" s="552"/>
      <c r="N46" s="552"/>
      <c r="O46" s="552"/>
      <c r="P46" s="568">
        <f>男!AH26</f>
        <v>0</v>
      </c>
      <c r="Q46" s="553"/>
      <c r="R46" s="553"/>
      <c r="S46" s="553"/>
      <c r="T46" s="553"/>
      <c r="U46" s="546" t="str">
        <f>IF(P46=0,"",男!P26&amp;"-"&amp;男!Q26&amp;"-"&amp;男!R26)</f>
        <v/>
      </c>
      <c r="V46" s="546"/>
      <c r="W46" s="546"/>
      <c r="X46" s="546"/>
      <c r="Y46" s="546"/>
      <c r="Z46" s="546"/>
      <c r="AA46" s="546">
        <f>男!T26</f>
        <v>0</v>
      </c>
      <c r="AB46" s="546"/>
      <c r="AC46" s="546"/>
      <c r="AD46" s="546">
        <f>男!O26</f>
        <v>0</v>
      </c>
      <c r="AE46" s="546"/>
      <c r="AF46" s="546"/>
      <c r="AG46" s="546">
        <f>男!W26</f>
        <v>0</v>
      </c>
      <c r="AH46" s="546"/>
      <c r="AI46" s="546"/>
      <c r="AJ46" s="546">
        <f>男!Z26</f>
        <v>0</v>
      </c>
      <c r="AK46" s="546"/>
      <c r="AL46" s="554"/>
      <c r="AT46" s="551" t="s">
        <v>117</v>
      </c>
      <c r="AU46" s="546"/>
      <c r="AV46" s="546"/>
      <c r="AW46" s="552" t="str">
        <f>女!AE26</f>
        <v>　</v>
      </c>
      <c r="AX46" s="552"/>
      <c r="AY46" s="552"/>
      <c r="AZ46" s="552"/>
      <c r="BA46" s="552"/>
      <c r="BB46" s="552"/>
      <c r="BC46" s="552"/>
      <c r="BD46" s="552"/>
      <c r="BE46" s="553">
        <f>女!AH26</f>
        <v>0</v>
      </c>
      <c r="BF46" s="553"/>
      <c r="BG46" s="553"/>
      <c r="BH46" s="553"/>
      <c r="BI46" s="553"/>
      <c r="BJ46" s="546" t="str">
        <f>IF(BE46=0,"",女!P26&amp;"-"&amp;女!Q26&amp;"-"&amp;女!R26)</f>
        <v/>
      </c>
      <c r="BK46" s="546"/>
      <c r="BL46" s="546"/>
      <c r="BM46" s="546"/>
      <c r="BN46" s="546"/>
      <c r="BO46" s="546"/>
      <c r="BP46" s="546">
        <f>女!T26</f>
        <v>0</v>
      </c>
      <c r="BQ46" s="546"/>
      <c r="BR46" s="546"/>
      <c r="BS46" s="546">
        <f>女!O26</f>
        <v>0</v>
      </c>
      <c r="BT46" s="546"/>
      <c r="BU46" s="546"/>
      <c r="BV46" s="546">
        <f>女!W26</f>
        <v>0</v>
      </c>
      <c r="BW46" s="546"/>
      <c r="BX46" s="546"/>
      <c r="BY46" s="546">
        <f>女!Z26</f>
        <v>0</v>
      </c>
      <c r="BZ46" s="546"/>
      <c r="CA46" s="554"/>
      <c r="CD46" s="137" t="str">
        <f t="shared" si="8"/>
        <v/>
      </c>
      <c r="CE46" s="524">
        <v>30</v>
      </c>
      <c r="CF46" s="524"/>
      <c r="CG46" s="641" t="str">
        <f t="shared" si="0"/>
        <v/>
      </c>
      <c r="CH46" s="641"/>
      <c r="CI46" s="642" t="str">
        <f t="shared" si="1"/>
        <v/>
      </c>
      <c r="CJ46" s="643"/>
      <c r="CK46" s="643"/>
      <c r="CL46" s="643"/>
      <c r="CM46" s="643"/>
      <c r="CN46" s="644"/>
      <c r="CO46" s="638" t="str">
        <f t="shared" si="2"/>
        <v/>
      </c>
      <c r="CP46" s="640"/>
      <c r="CQ46" s="640"/>
      <c r="CR46" s="640"/>
      <c r="CS46" s="639"/>
      <c r="CT46" s="638" t="str">
        <f t="shared" si="3"/>
        <v/>
      </c>
      <c r="CU46" s="640"/>
      <c r="CV46" s="640"/>
      <c r="CW46" s="639"/>
      <c r="CY46" s="137" t="str">
        <f t="shared" si="9"/>
        <v/>
      </c>
      <c r="CZ46" s="638">
        <v>65</v>
      </c>
      <c r="DA46" s="639"/>
      <c r="DB46" s="642" t="str">
        <f t="shared" si="4"/>
        <v/>
      </c>
      <c r="DC46" s="644"/>
      <c r="DD46" s="642" t="str">
        <f t="shared" si="5"/>
        <v/>
      </c>
      <c r="DE46" s="643"/>
      <c r="DF46" s="643"/>
      <c r="DG46" s="643"/>
      <c r="DH46" s="643"/>
      <c r="DI46" s="644"/>
      <c r="DJ46" s="638" t="str">
        <f t="shared" si="6"/>
        <v/>
      </c>
      <c r="DK46" s="640"/>
      <c r="DL46" s="640"/>
      <c r="DM46" s="640"/>
      <c r="DN46" s="639"/>
      <c r="DO46" s="638" t="str">
        <f t="shared" si="7"/>
        <v/>
      </c>
      <c r="DP46" s="640"/>
      <c r="DQ46" s="640"/>
      <c r="DR46" s="639"/>
      <c r="DU46" s="140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120"/>
      <c r="FG46" s="120"/>
    </row>
    <row r="47" spans="4:163" ht="15" customHeight="1" x14ac:dyDescent="0.4">
      <c r="E47" s="551" t="s">
        <v>209</v>
      </c>
      <c r="F47" s="546"/>
      <c r="G47" s="546"/>
      <c r="H47" s="552" t="str">
        <f>男!AE27</f>
        <v>　</v>
      </c>
      <c r="I47" s="552"/>
      <c r="J47" s="552"/>
      <c r="K47" s="552"/>
      <c r="L47" s="552"/>
      <c r="M47" s="552"/>
      <c r="N47" s="552"/>
      <c r="O47" s="552"/>
      <c r="P47" s="568">
        <f>男!AH27</f>
        <v>0</v>
      </c>
      <c r="Q47" s="553"/>
      <c r="R47" s="553"/>
      <c r="S47" s="553"/>
      <c r="T47" s="553"/>
      <c r="U47" s="546" t="str">
        <f>IF(P47=0,"",男!P27&amp;"-"&amp;男!Q27&amp;"-"&amp;男!R27)</f>
        <v/>
      </c>
      <c r="V47" s="546"/>
      <c r="W47" s="546"/>
      <c r="X47" s="546"/>
      <c r="Y47" s="546"/>
      <c r="Z47" s="546"/>
      <c r="AA47" s="546">
        <f>男!T27</f>
        <v>0</v>
      </c>
      <c r="AB47" s="546"/>
      <c r="AC47" s="546"/>
      <c r="AD47" s="546">
        <f>男!O27</f>
        <v>0</v>
      </c>
      <c r="AE47" s="546"/>
      <c r="AF47" s="546"/>
      <c r="AG47" s="546">
        <f>男!W27</f>
        <v>0</v>
      </c>
      <c r="AH47" s="546"/>
      <c r="AI47" s="546"/>
      <c r="AJ47" s="546">
        <f>男!Z27</f>
        <v>0</v>
      </c>
      <c r="AK47" s="546"/>
      <c r="AL47" s="554"/>
      <c r="AT47" s="551" t="s">
        <v>118</v>
      </c>
      <c r="AU47" s="546"/>
      <c r="AV47" s="546"/>
      <c r="AW47" s="552" t="str">
        <f>女!AE27</f>
        <v>　</v>
      </c>
      <c r="AX47" s="552"/>
      <c r="AY47" s="552"/>
      <c r="AZ47" s="552"/>
      <c r="BA47" s="552"/>
      <c r="BB47" s="552"/>
      <c r="BC47" s="552"/>
      <c r="BD47" s="552"/>
      <c r="BE47" s="553">
        <f>女!AH27</f>
        <v>0</v>
      </c>
      <c r="BF47" s="553"/>
      <c r="BG47" s="553"/>
      <c r="BH47" s="553"/>
      <c r="BI47" s="553"/>
      <c r="BJ47" s="546" t="str">
        <f>IF(BE47=0,"",女!P27&amp;"-"&amp;女!Q27&amp;"-"&amp;女!R27)</f>
        <v/>
      </c>
      <c r="BK47" s="546"/>
      <c r="BL47" s="546"/>
      <c r="BM47" s="546"/>
      <c r="BN47" s="546"/>
      <c r="BO47" s="546"/>
      <c r="BP47" s="546">
        <f>女!T27</f>
        <v>0</v>
      </c>
      <c r="BQ47" s="546"/>
      <c r="BR47" s="546"/>
      <c r="BS47" s="546">
        <f>女!O27</f>
        <v>0</v>
      </c>
      <c r="BT47" s="546"/>
      <c r="BU47" s="546"/>
      <c r="BV47" s="546">
        <f>女!W27</f>
        <v>0</v>
      </c>
      <c r="BW47" s="546"/>
      <c r="BX47" s="546"/>
      <c r="BY47" s="546">
        <f>女!Z27</f>
        <v>0</v>
      </c>
      <c r="BZ47" s="546"/>
      <c r="CA47" s="554"/>
      <c r="CD47" s="137" t="str">
        <f t="shared" si="8"/>
        <v/>
      </c>
      <c r="CE47" s="524">
        <v>31</v>
      </c>
      <c r="CF47" s="524"/>
      <c r="CG47" s="641" t="str">
        <f t="shared" si="0"/>
        <v/>
      </c>
      <c r="CH47" s="641"/>
      <c r="CI47" s="642" t="str">
        <f t="shared" si="1"/>
        <v/>
      </c>
      <c r="CJ47" s="643"/>
      <c r="CK47" s="643"/>
      <c r="CL47" s="643"/>
      <c r="CM47" s="643"/>
      <c r="CN47" s="644"/>
      <c r="CO47" s="638" t="str">
        <f t="shared" si="2"/>
        <v/>
      </c>
      <c r="CP47" s="640"/>
      <c r="CQ47" s="640"/>
      <c r="CR47" s="640"/>
      <c r="CS47" s="639"/>
      <c r="CT47" s="638" t="str">
        <f t="shared" si="3"/>
        <v/>
      </c>
      <c r="CU47" s="640"/>
      <c r="CV47" s="640"/>
      <c r="CW47" s="639"/>
      <c r="CY47" s="137" t="str">
        <f t="shared" si="9"/>
        <v/>
      </c>
      <c r="CZ47" s="638">
        <v>66</v>
      </c>
      <c r="DA47" s="639"/>
      <c r="DB47" s="642" t="str">
        <f t="shared" si="4"/>
        <v/>
      </c>
      <c r="DC47" s="644"/>
      <c r="DD47" s="642" t="str">
        <f t="shared" si="5"/>
        <v/>
      </c>
      <c r="DE47" s="643"/>
      <c r="DF47" s="643"/>
      <c r="DG47" s="643"/>
      <c r="DH47" s="643"/>
      <c r="DI47" s="644"/>
      <c r="DJ47" s="638" t="str">
        <f t="shared" si="6"/>
        <v/>
      </c>
      <c r="DK47" s="640"/>
      <c r="DL47" s="640"/>
      <c r="DM47" s="640"/>
      <c r="DN47" s="639"/>
      <c r="DO47" s="638" t="str">
        <f t="shared" si="7"/>
        <v/>
      </c>
      <c r="DP47" s="640"/>
      <c r="DQ47" s="640"/>
      <c r="DR47" s="639"/>
      <c r="DU47" s="139"/>
      <c r="DX47" s="632" t="s">
        <v>327</v>
      </c>
      <c r="DY47" s="627"/>
      <c r="DZ47" s="627"/>
      <c r="EA47" s="627"/>
      <c r="EB47" s="627"/>
      <c r="EC47" s="627">
        <f>COUNTIF(保険まとめ!$F$2:$F$89,"監督")</f>
        <v>0</v>
      </c>
      <c r="ED47" s="627"/>
      <c r="EE47" s="628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EQ47" s="154"/>
      <c r="ER47" s="154"/>
      <c r="ES47" s="154"/>
      <c r="ET47" s="154"/>
      <c r="EU47" s="154"/>
      <c r="EV47" s="154"/>
      <c r="EW47" s="154"/>
      <c r="EX47" s="154"/>
      <c r="EY47" s="154"/>
      <c r="EZ47" s="154"/>
      <c r="FA47" s="154"/>
      <c r="FB47" s="154"/>
      <c r="FC47" s="154"/>
      <c r="FD47" s="154"/>
      <c r="FE47" s="154"/>
      <c r="FF47" s="154"/>
      <c r="FG47" s="154"/>
    </row>
    <row r="48" spans="4:163" ht="15" customHeight="1" thickBot="1" x14ac:dyDescent="0.45">
      <c r="E48" s="551" t="s">
        <v>210</v>
      </c>
      <c r="F48" s="546"/>
      <c r="G48" s="546"/>
      <c r="H48" s="552" t="str">
        <f>男!AE28</f>
        <v>　</v>
      </c>
      <c r="I48" s="552"/>
      <c r="J48" s="552"/>
      <c r="K48" s="552"/>
      <c r="L48" s="552"/>
      <c r="M48" s="552"/>
      <c r="N48" s="552"/>
      <c r="O48" s="552"/>
      <c r="P48" s="568">
        <f>男!AH28</f>
        <v>0</v>
      </c>
      <c r="Q48" s="553"/>
      <c r="R48" s="553"/>
      <c r="S48" s="553"/>
      <c r="T48" s="553"/>
      <c r="U48" s="546" t="str">
        <f>IF(P48=0,"",男!P28&amp;"-"&amp;男!Q28&amp;"-"&amp;男!R28)</f>
        <v/>
      </c>
      <c r="V48" s="546"/>
      <c r="W48" s="546"/>
      <c r="X48" s="546"/>
      <c r="Y48" s="546"/>
      <c r="Z48" s="546"/>
      <c r="AA48" s="546">
        <f>男!T28</f>
        <v>0</v>
      </c>
      <c r="AB48" s="546"/>
      <c r="AC48" s="546"/>
      <c r="AD48" s="546">
        <f>男!O28</f>
        <v>0</v>
      </c>
      <c r="AE48" s="546"/>
      <c r="AF48" s="546"/>
      <c r="AG48" s="546">
        <f>男!W28</f>
        <v>0</v>
      </c>
      <c r="AH48" s="546"/>
      <c r="AI48" s="546"/>
      <c r="AJ48" s="546">
        <f>男!Z28</f>
        <v>0</v>
      </c>
      <c r="AK48" s="546"/>
      <c r="AL48" s="554"/>
      <c r="AT48" s="547" t="s">
        <v>119</v>
      </c>
      <c r="AU48" s="531"/>
      <c r="AV48" s="531"/>
      <c r="AW48" s="548" t="str">
        <f>女!AE28</f>
        <v>　</v>
      </c>
      <c r="AX48" s="548"/>
      <c r="AY48" s="548"/>
      <c r="AZ48" s="548"/>
      <c r="BA48" s="548"/>
      <c r="BB48" s="548"/>
      <c r="BC48" s="548"/>
      <c r="BD48" s="548"/>
      <c r="BE48" s="549">
        <f>女!AH28</f>
        <v>0</v>
      </c>
      <c r="BF48" s="549"/>
      <c r="BG48" s="549"/>
      <c r="BH48" s="549"/>
      <c r="BI48" s="549"/>
      <c r="BJ48" s="531" t="str">
        <f>IF(BE48=0,"",女!P28&amp;"-"&amp;女!Q28&amp;"-"&amp;女!R28)</f>
        <v/>
      </c>
      <c r="BK48" s="531"/>
      <c r="BL48" s="531"/>
      <c r="BM48" s="531"/>
      <c r="BN48" s="531"/>
      <c r="BO48" s="531"/>
      <c r="BP48" s="531">
        <f>女!T28</f>
        <v>0</v>
      </c>
      <c r="BQ48" s="531"/>
      <c r="BR48" s="531"/>
      <c r="BS48" s="531">
        <f>女!O28</f>
        <v>0</v>
      </c>
      <c r="BT48" s="531"/>
      <c r="BU48" s="531"/>
      <c r="BV48" s="531">
        <f>女!W28</f>
        <v>0</v>
      </c>
      <c r="BW48" s="531"/>
      <c r="BX48" s="531"/>
      <c r="BY48" s="531">
        <f>女!Z28</f>
        <v>0</v>
      </c>
      <c r="BZ48" s="531"/>
      <c r="CA48" s="550"/>
      <c r="CD48" s="137" t="str">
        <f t="shared" si="8"/>
        <v/>
      </c>
      <c r="CE48" s="524">
        <v>32</v>
      </c>
      <c r="CF48" s="524"/>
      <c r="CG48" s="641" t="str">
        <f t="shared" si="0"/>
        <v/>
      </c>
      <c r="CH48" s="641"/>
      <c r="CI48" s="642" t="str">
        <f t="shared" si="1"/>
        <v/>
      </c>
      <c r="CJ48" s="643"/>
      <c r="CK48" s="643"/>
      <c r="CL48" s="643"/>
      <c r="CM48" s="643"/>
      <c r="CN48" s="644"/>
      <c r="CO48" s="638" t="str">
        <f t="shared" si="2"/>
        <v/>
      </c>
      <c r="CP48" s="640"/>
      <c r="CQ48" s="640"/>
      <c r="CR48" s="640"/>
      <c r="CS48" s="639"/>
      <c r="CT48" s="638" t="str">
        <f t="shared" si="3"/>
        <v/>
      </c>
      <c r="CU48" s="640"/>
      <c r="CV48" s="640"/>
      <c r="CW48" s="639"/>
      <c r="CY48" s="137" t="str">
        <f t="shared" si="9"/>
        <v/>
      </c>
      <c r="CZ48" s="638">
        <v>67</v>
      </c>
      <c r="DA48" s="639"/>
      <c r="DB48" s="642" t="str">
        <f t="shared" si="4"/>
        <v/>
      </c>
      <c r="DC48" s="644"/>
      <c r="DD48" s="642" t="str">
        <f t="shared" si="5"/>
        <v/>
      </c>
      <c r="DE48" s="643"/>
      <c r="DF48" s="643"/>
      <c r="DG48" s="643"/>
      <c r="DH48" s="643"/>
      <c r="DI48" s="644"/>
      <c r="DJ48" s="638" t="str">
        <f t="shared" si="6"/>
        <v/>
      </c>
      <c r="DK48" s="640"/>
      <c r="DL48" s="640"/>
      <c r="DM48" s="640"/>
      <c r="DN48" s="639"/>
      <c r="DO48" s="638" t="str">
        <f t="shared" si="7"/>
        <v/>
      </c>
      <c r="DP48" s="640"/>
      <c r="DQ48" s="640"/>
      <c r="DR48" s="639"/>
      <c r="DX48" s="633" t="s">
        <v>328</v>
      </c>
      <c r="DY48" s="625"/>
      <c r="DZ48" s="625"/>
      <c r="EA48" s="625"/>
      <c r="EB48" s="625"/>
      <c r="EC48" s="625">
        <f>COUNTIF(保険まとめ!$F$2:$F$89,"男")</f>
        <v>0</v>
      </c>
      <c r="ED48" s="625"/>
      <c r="EE48" s="626"/>
      <c r="EF48" s="154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 t="str">
        <f>DBCS("人数計×"&amp;初期設定!AK10&amp;"円")</f>
        <v>人数計×５００円</v>
      </c>
      <c r="ER48" s="154"/>
      <c r="ES48" s="154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4"/>
      <c r="FF48" s="154"/>
      <c r="FG48" s="154"/>
    </row>
    <row r="49" spans="5:163" ht="15" customHeight="1" thickBot="1" x14ac:dyDescent="0.45">
      <c r="E49" s="551" t="s">
        <v>211</v>
      </c>
      <c r="F49" s="546"/>
      <c r="G49" s="546"/>
      <c r="H49" s="552" t="str">
        <f>男!AE29</f>
        <v>　</v>
      </c>
      <c r="I49" s="552"/>
      <c r="J49" s="552"/>
      <c r="K49" s="552"/>
      <c r="L49" s="552"/>
      <c r="M49" s="552"/>
      <c r="N49" s="552"/>
      <c r="O49" s="552"/>
      <c r="P49" s="568">
        <f>男!AH29</f>
        <v>0</v>
      </c>
      <c r="Q49" s="553"/>
      <c r="R49" s="553"/>
      <c r="S49" s="553"/>
      <c r="T49" s="553"/>
      <c r="U49" s="546" t="str">
        <f>IF(P49=0,"",男!P29&amp;"-"&amp;男!Q29&amp;"-"&amp;男!R29)</f>
        <v/>
      </c>
      <c r="V49" s="546"/>
      <c r="W49" s="546"/>
      <c r="X49" s="546"/>
      <c r="Y49" s="546"/>
      <c r="Z49" s="546"/>
      <c r="AA49" s="546">
        <f>男!T29</f>
        <v>0</v>
      </c>
      <c r="AB49" s="546"/>
      <c r="AC49" s="546"/>
      <c r="AD49" s="546">
        <f>男!O29</f>
        <v>0</v>
      </c>
      <c r="AE49" s="546"/>
      <c r="AF49" s="546"/>
      <c r="AG49" s="546">
        <f>男!W29</f>
        <v>0</v>
      </c>
      <c r="AH49" s="546"/>
      <c r="AI49" s="546"/>
      <c r="AJ49" s="546">
        <f>男!Z29</f>
        <v>0</v>
      </c>
      <c r="AK49" s="546"/>
      <c r="AL49" s="554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D49" s="137" t="str">
        <f t="shared" si="8"/>
        <v/>
      </c>
      <c r="CE49" s="524">
        <v>33</v>
      </c>
      <c r="CF49" s="524"/>
      <c r="CG49" s="641" t="str">
        <f t="shared" si="0"/>
        <v/>
      </c>
      <c r="CH49" s="641"/>
      <c r="CI49" s="642" t="str">
        <f t="shared" si="1"/>
        <v/>
      </c>
      <c r="CJ49" s="643"/>
      <c r="CK49" s="643"/>
      <c r="CL49" s="643"/>
      <c r="CM49" s="643"/>
      <c r="CN49" s="644"/>
      <c r="CO49" s="638" t="str">
        <f t="shared" si="2"/>
        <v/>
      </c>
      <c r="CP49" s="640"/>
      <c r="CQ49" s="640"/>
      <c r="CR49" s="640"/>
      <c r="CS49" s="639"/>
      <c r="CT49" s="638" t="str">
        <f t="shared" si="3"/>
        <v/>
      </c>
      <c r="CU49" s="640"/>
      <c r="CV49" s="640"/>
      <c r="CW49" s="639"/>
      <c r="CY49" s="137" t="str">
        <f t="shared" si="9"/>
        <v/>
      </c>
      <c r="CZ49" s="638">
        <v>68</v>
      </c>
      <c r="DA49" s="639"/>
      <c r="DB49" s="642" t="str">
        <f t="shared" si="4"/>
        <v/>
      </c>
      <c r="DC49" s="644"/>
      <c r="DD49" s="642" t="str">
        <f t="shared" si="5"/>
        <v/>
      </c>
      <c r="DE49" s="643"/>
      <c r="DF49" s="643"/>
      <c r="DG49" s="643"/>
      <c r="DH49" s="643"/>
      <c r="DI49" s="644"/>
      <c r="DJ49" s="638" t="str">
        <f t="shared" si="6"/>
        <v/>
      </c>
      <c r="DK49" s="640"/>
      <c r="DL49" s="640"/>
      <c r="DM49" s="640"/>
      <c r="DN49" s="639"/>
      <c r="DO49" s="638" t="str">
        <f t="shared" si="7"/>
        <v/>
      </c>
      <c r="DP49" s="640"/>
      <c r="DQ49" s="640"/>
      <c r="DR49" s="639"/>
      <c r="DX49" s="634" t="s">
        <v>329</v>
      </c>
      <c r="DY49" s="630"/>
      <c r="DZ49" s="630"/>
      <c r="EA49" s="630"/>
      <c r="EB49" s="630"/>
      <c r="EC49" s="630">
        <f>COUNTIF(保険まとめ!$F$2:$F$89,"女")</f>
        <v>0</v>
      </c>
      <c r="ED49" s="630"/>
      <c r="EE49" s="631"/>
      <c r="EF49" s="154"/>
      <c r="EG49" s="154"/>
      <c r="EH49" s="154"/>
      <c r="EI49" s="154"/>
      <c r="EJ49" s="154"/>
      <c r="EK49" s="154"/>
      <c r="EL49" s="154"/>
      <c r="EM49" s="154"/>
      <c r="EN49" s="154"/>
      <c r="EO49" s="154"/>
      <c r="EP49" s="154"/>
      <c r="EQ49" s="154"/>
      <c r="ER49" s="154"/>
      <c r="ES49" s="154"/>
      <c r="ET49" s="154"/>
      <c r="EU49" s="575" t="s">
        <v>331</v>
      </c>
      <c r="EV49" s="575"/>
      <c r="EW49" s="575"/>
      <c r="EX49" s="575"/>
      <c r="EY49" s="575"/>
      <c r="EZ49" s="629">
        <f>EC50*初期設定!AK10</f>
        <v>0</v>
      </c>
      <c r="FA49" s="629"/>
      <c r="FB49" s="629"/>
      <c r="FC49" s="629"/>
      <c r="FD49" s="629"/>
      <c r="FE49" s="629"/>
      <c r="FF49" s="575" t="s">
        <v>84</v>
      </c>
      <c r="FG49" s="575"/>
    </row>
    <row r="50" spans="5:163" ht="15" customHeight="1" thickBot="1" x14ac:dyDescent="0.45">
      <c r="E50" s="547" t="s">
        <v>212</v>
      </c>
      <c r="F50" s="531"/>
      <c r="G50" s="531"/>
      <c r="H50" s="548" t="str">
        <f>男!AE30</f>
        <v>　</v>
      </c>
      <c r="I50" s="548"/>
      <c r="J50" s="548"/>
      <c r="K50" s="548"/>
      <c r="L50" s="548"/>
      <c r="M50" s="548"/>
      <c r="N50" s="548"/>
      <c r="O50" s="548"/>
      <c r="P50" s="567">
        <f>男!AH30</f>
        <v>0</v>
      </c>
      <c r="Q50" s="549"/>
      <c r="R50" s="549"/>
      <c r="S50" s="549"/>
      <c r="T50" s="549"/>
      <c r="U50" s="531" t="str">
        <f>IF(P50=0,"",男!P30&amp;"-"&amp;男!Q30&amp;"-"&amp;男!R30)</f>
        <v/>
      </c>
      <c r="V50" s="531"/>
      <c r="W50" s="531"/>
      <c r="X50" s="531"/>
      <c r="Y50" s="531"/>
      <c r="Z50" s="531"/>
      <c r="AA50" s="531">
        <f>男!T30</f>
        <v>0</v>
      </c>
      <c r="AB50" s="531"/>
      <c r="AC50" s="531"/>
      <c r="AD50" s="531">
        <f>男!O30</f>
        <v>0</v>
      </c>
      <c r="AE50" s="531"/>
      <c r="AF50" s="531"/>
      <c r="AG50" s="531">
        <f>男!W30</f>
        <v>0</v>
      </c>
      <c r="AH50" s="531"/>
      <c r="AI50" s="531"/>
      <c r="AJ50" s="531">
        <f>男!Z30</f>
        <v>0</v>
      </c>
      <c r="AK50" s="531"/>
      <c r="AL50" s="550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D50" s="137" t="str">
        <f t="shared" si="8"/>
        <v/>
      </c>
      <c r="CE50" s="524">
        <v>34</v>
      </c>
      <c r="CF50" s="524"/>
      <c r="CG50" s="641" t="str">
        <f t="shared" si="0"/>
        <v/>
      </c>
      <c r="CH50" s="641"/>
      <c r="CI50" s="642" t="str">
        <f t="shared" si="1"/>
        <v/>
      </c>
      <c r="CJ50" s="643"/>
      <c r="CK50" s="643"/>
      <c r="CL50" s="643"/>
      <c r="CM50" s="643"/>
      <c r="CN50" s="644"/>
      <c r="CO50" s="638" t="str">
        <f t="shared" si="2"/>
        <v/>
      </c>
      <c r="CP50" s="640"/>
      <c r="CQ50" s="640"/>
      <c r="CR50" s="640"/>
      <c r="CS50" s="639"/>
      <c r="CT50" s="638" t="str">
        <f t="shared" si="3"/>
        <v/>
      </c>
      <c r="CU50" s="640"/>
      <c r="CV50" s="640"/>
      <c r="CW50" s="639"/>
      <c r="CY50" s="137" t="str">
        <f t="shared" si="9"/>
        <v/>
      </c>
      <c r="CZ50" s="638">
        <v>69</v>
      </c>
      <c r="DA50" s="639"/>
      <c r="DB50" s="642" t="str">
        <f t="shared" si="4"/>
        <v/>
      </c>
      <c r="DC50" s="644"/>
      <c r="DD50" s="642" t="str">
        <f t="shared" si="5"/>
        <v/>
      </c>
      <c r="DE50" s="643"/>
      <c r="DF50" s="643"/>
      <c r="DG50" s="643"/>
      <c r="DH50" s="643"/>
      <c r="DI50" s="644"/>
      <c r="DJ50" s="638" t="str">
        <f t="shared" si="6"/>
        <v/>
      </c>
      <c r="DK50" s="640"/>
      <c r="DL50" s="640"/>
      <c r="DM50" s="640"/>
      <c r="DN50" s="639"/>
      <c r="DO50" s="638" t="str">
        <f t="shared" si="7"/>
        <v/>
      </c>
      <c r="DP50" s="640"/>
      <c r="DQ50" s="640"/>
      <c r="DR50" s="639"/>
      <c r="DX50" s="635" t="s">
        <v>330</v>
      </c>
      <c r="DY50" s="636"/>
      <c r="DZ50" s="636"/>
      <c r="EA50" s="636"/>
      <c r="EB50" s="636"/>
      <c r="EC50" s="636">
        <f>SUM(EC47:EE49)</f>
        <v>0</v>
      </c>
      <c r="ED50" s="636"/>
      <c r="EE50" s="637"/>
      <c r="EF50" s="154"/>
      <c r="EG50" s="154"/>
      <c r="EH50" s="154"/>
      <c r="EI50" s="154"/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575"/>
      <c r="EV50" s="575"/>
      <c r="EW50" s="575"/>
      <c r="EX50" s="575"/>
      <c r="EY50" s="575"/>
      <c r="EZ50" s="629"/>
      <c r="FA50" s="629"/>
      <c r="FB50" s="629"/>
      <c r="FC50" s="629"/>
      <c r="FD50" s="629"/>
      <c r="FE50" s="629"/>
      <c r="FF50" s="575"/>
      <c r="FG50" s="575"/>
    </row>
    <row r="51" spans="5:163" ht="15" customHeight="1" x14ac:dyDescent="0.4">
      <c r="BP51"/>
      <c r="BQ51"/>
      <c r="BR51"/>
      <c r="CD51" s="137" t="str">
        <f t="shared" si="8"/>
        <v/>
      </c>
      <c r="CE51" s="524">
        <v>35</v>
      </c>
      <c r="CF51" s="524"/>
      <c r="CG51" s="641" t="str">
        <f t="shared" si="0"/>
        <v/>
      </c>
      <c r="CH51" s="641"/>
      <c r="CI51" s="642" t="str">
        <f t="shared" si="1"/>
        <v/>
      </c>
      <c r="CJ51" s="643"/>
      <c r="CK51" s="643"/>
      <c r="CL51" s="643"/>
      <c r="CM51" s="643"/>
      <c r="CN51" s="644"/>
      <c r="CO51" s="638" t="str">
        <f t="shared" si="2"/>
        <v/>
      </c>
      <c r="CP51" s="640"/>
      <c r="CQ51" s="640"/>
      <c r="CR51" s="640"/>
      <c r="CS51" s="639"/>
      <c r="CT51" s="638" t="str">
        <f t="shared" si="3"/>
        <v/>
      </c>
      <c r="CU51" s="640"/>
      <c r="CV51" s="640"/>
      <c r="CW51" s="639"/>
      <c r="CY51" s="137" t="str">
        <f t="shared" si="9"/>
        <v/>
      </c>
      <c r="CZ51" s="638">
        <v>70</v>
      </c>
      <c r="DA51" s="639"/>
      <c r="DB51" s="642" t="str">
        <f t="shared" si="4"/>
        <v/>
      </c>
      <c r="DC51" s="644"/>
      <c r="DD51" s="642" t="str">
        <f t="shared" si="5"/>
        <v/>
      </c>
      <c r="DE51" s="643"/>
      <c r="DF51" s="643"/>
      <c r="DG51" s="643"/>
      <c r="DH51" s="643"/>
      <c r="DI51" s="644"/>
      <c r="DJ51" s="638" t="str">
        <f t="shared" si="6"/>
        <v/>
      </c>
      <c r="DK51" s="640"/>
      <c r="DL51" s="640"/>
      <c r="DM51" s="640"/>
      <c r="DN51" s="639"/>
      <c r="DO51" s="638" t="str">
        <f t="shared" si="7"/>
        <v/>
      </c>
      <c r="DP51" s="640"/>
      <c r="DQ51" s="640"/>
      <c r="DR51" s="639"/>
    </row>
    <row r="52" spans="5:163" ht="15" customHeight="1" x14ac:dyDescent="0.4"/>
    <row r="53" spans="5:163" ht="15" customHeight="1" x14ac:dyDescent="0.4"/>
    <row r="54" spans="5:163" ht="15" customHeight="1" x14ac:dyDescent="0.4"/>
    <row r="55" spans="5:163" ht="15" customHeight="1" x14ac:dyDescent="0.4"/>
    <row r="56" spans="5:163" ht="15" customHeight="1" x14ac:dyDescent="0.4"/>
    <row r="57" spans="5:163" ht="15" customHeight="1" x14ac:dyDescent="0.4"/>
    <row r="58" spans="5:163" ht="15" customHeight="1" x14ac:dyDescent="0.4"/>
    <row r="59" spans="5:163" ht="15" customHeight="1" x14ac:dyDescent="0.4"/>
    <row r="60" spans="5:163" ht="15" customHeight="1" x14ac:dyDescent="0.4"/>
    <row r="61" spans="5:163" ht="15" customHeight="1" x14ac:dyDescent="0.4"/>
    <row r="62" spans="5:163" ht="12.6" customHeight="1" x14ac:dyDescent="0.4"/>
    <row r="63" spans="5:163" ht="12.6" customHeight="1" x14ac:dyDescent="0.4"/>
    <row r="64" spans="5:163" ht="12.6" customHeight="1" x14ac:dyDescent="0.4"/>
    <row r="65" ht="12.6" customHeight="1" x14ac:dyDescent="0.4"/>
    <row r="66" ht="12.6" customHeight="1" x14ac:dyDescent="0.4"/>
    <row r="67" ht="12.6" customHeight="1" x14ac:dyDescent="0.4"/>
    <row r="68" ht="12.6" customHeight="1" x14ac:dyDescent="0.4"/>
    <row r="69" ht="12.6" customHeight="1" x14ac:dyDescent="0.4"/>
    <row r="70" ht="12.6" customHeight="1" x14ac:dyDescent="0.4"/>
    <row r="71" ht="12.6" customHeight="1" x14ac:dyDescent="0.4"/>
    <row r="72" ht="12.6" customHeight="1" x14ac:dyDescent="0.4"/>
    <row r="73" ht="12.6" customHeight="1" x14ac:dyDescent="0.4"/>
    <row r="74" ht="12.6" customHeight="1" x14ac:dyDescent="0.4"/>
    <row r="75" ht="12.6" customHeight="1" x14ac:dyDescent="0.4"/>
    <row r="76" ht="12.6" customHeight="1" x14ac:dyDescent="0.4"/>
    <row r="77" ht="12.6" customHeight="1" x14ac:dyDescent="0.4"/>
    <row r="78" ht="12.6" customHeight="1" x14ac:dyDescent="0.4"/>
    <row r="79" ht="12.6" customHeight="1" x14ac:dyDescent="0.4"/>
    <row r="80" ht="12.6" customHeight="1" x14ac:dyDescent="0.4"/>
    <row r="81" ht="12.6" customHeight="1" x14ac:dyDescent="0.4"/>
    <row r="82" ht="12.6" customHeight="1" x14ac:dyDescent="0.4"/>
    <row r="83" ht="12.6" customHeight="1" x14ac:dyDescent="0.4"/>
    <row r="84" ht="12.6" customHeight="1" x14ac:dyDescent="0.4"/>
    <row r="85" ht="12.6" customHeight="1" x14ac:dyDescent="0.4"/>
    <row r="86" ht="12.6" customHeight="1" x14ac:dyDescent="0.4"/>
    <row r="87" ht="12.6" customHeight="1" x14ac:dyDescent="0.4"/>
    <row r="88" ht="12.6" customHeight="1" x14ac:dyDescent="0.4"/>
    <row r="89" ht="12.6" customHeight="1" x14ac:dyDescent="0.4"/>
    <row r="90" ht="12.6" customHeight="1" x14ac:dyDescent="0.4"/>
    <row r="91" ht="12.6" customHeight="1" x14ac:dyDescent="0.4"/>
    <row r="92" ht="12.6" customHeight="1" x14ac:dyDescent="0.4"/>
    <row r="93" ht="12.6" customHeight="1" x14ac:dyDescent="0.4"/>
    <row r="94" ht="12.6" customHeight="1" x14ac:dyDescent="0.4"/>
    <row r="95" ht="12.6" customHeight="1" x14ac:dyDescent="0.4"/>
    <row r="96" ht="12.6" customHeight="1" x14ac:dyDescent="0.4"/>
    <row r="97" ht="12.6" customHeight="1" x14ac:dyDescent="0.4"/>
    <row r="98" ht="12.6" customHeight="1" x14ac:dyDescent="0.4"/>
    <row r="99" ht="12.6" customHeight="1" x14ac:dyDescent="0.4"/>
    <row r="100" ht="12.6" customHeight="1" x14ac:dyDescent="0.4"/>
    <row r="101" ht="12.6" customHeight="1" x14ac:dyDescent="0.4"/>
    <row r="102" ht="12.6" customHeight="1" x14ac:dyDescent="0.4"/>
    <row r="103" ht="12.6" customHeight="1" x14ac:dyDescent="0.4"/>
    <row r="104" ht="12.6" customHeight="1" x14ac:dyDescent="0.4"/>
    <row r="105" ht="12.6" customHeight="1" x14ac:dyDescent="0.4"/>
    <row r="106" ht="12.6" customHeight="1" x14ac:dyDescent="0.4"/>
    <row r="107" ht="12.6" customHeight="1" x14ac:dyDescent="0.4"/>
    <row r="108" ht="12.6" customHeight="1" x14ac:dyDescent="0.4"/>
    <row r="109" ht="12.6" customHeight="1" x14ac:dyDescent="0.4"/>
    <row r="110" ht="12.6" customHeight="1" x14ac:dyDescent="0.4"/>
    <row r="111" ht="12.6" customHeight="1" x14ac:dyDescent="0.4"/>
    <row r="112" ht="12.6" customHeight="1" x14ac:dyDescent="0.4"/>
    <row r="113" ht="12.6" customHeight="1" x14ac:dyDescent="0.4"/>
    <row r="114" ht="12.6" customHeight="1" x14ac:dyDescent="0.4"/>
    <row r="115" ht="12.6" customHeight="1" x14ac:dyDescent="0.4"/>
    <row r="116" ht="12.6" customHeight="1" x14ac:dyDescent="0.4"/>
    <row r="117" ht="12.6" customHeight="1" x14ac:dyDescent="0.4"/>
    <row r="118" ht="12.6" customHeight="1" x14ac:dyDescent="0.4"/>
    <row r="119" ht="12.6" customHeight="1" x14ac:dyDescent="0.4"/>
    <row r="120" ht="12.6" customHeight="1" x14ac:dyDescent="0.4"/>
    <row r="121" ht="12.6" customHeight="1" x14ac:dyDescent="0.4"/>
    <row r="122" ht="12.6" customHeight="1" x14ac:dyDescent="0.4"/>
    <row r="123" ht="12.6" customHeight="1" x14ac:dyDescent="0.4"/>
    <row r="124" ht="12.6" customHeight="1" x14ac:dyDescent="0.4"/>
    <row r="125" ht="12.6" customHeight="1" x14ac:dyDescent="0.4"/>
    <row r="126" ht="12.6" customHeight="1" x14ac:dyDescent="0.4"/>
    <row r="127" ht="12.6" customHeight="1" x14ac:dyDescent="0.4"/>
    <row r="128" ht="12.6" customHeight="1" x14ac:dyDescent="0.4"/>
    <row r="129" ht="12.6" customHeight="1" x14ac:dyDescent="0.4"/>
    <row r="130" ht="12.6" customHeight="1" x14ac:dyDescent="0.4"/>
    <row r="131" ht="12.6" customHeight="1" x14ac:dyDescent="0.4"/>
    <row r="132" ht="12.6" customHeight="1" x14ac:dyDescent="0.4"/>
    <row r="133" ht="12.6" customHeight="1" x14ac:dyDescent="0.4"/>
    <row r="134" ht="12.6" customHeight="1" x14ac:dyDescent="0.4"/>
    <row r="135" ht="12.6" customHeight="1" x14ac:dyDescent="0.4"/>
    <row r="136" ht="12.6" customHeight="1" x14ac:dyDescent="0.4"/>
    <row r="137" ht="12.6" customHeight="1" x14ac:dyDescent="0.4"/>
    <row r="138" ht="12.6" customHeight="1" x14ac:dyDescent="0.4"/>
    <row r="139" ht="12.6" customHeight="1" x14ac:dyDescent="0.4"/>
    <row r="140" ht="12.6" customHeight="1" x14ac:dyDescent="0.4"/>
    <row r="141" ht="12.6" customHeight="1" x14ac:dyDescent="0.4"/>
    <row r="142" ht="12.6" customHeight="1" x14ac:dyDescent="0.4"/>
    <row r="143" ht="12.6" customHeight="1" x14ac:dyDescent="0.4"/>
    <row r="144" ht="12.6" customHeight="1" x14ac:dyDescent="0.4"/>
    <row r="145" ht="12.6" customHeight="1" x14ac:dyDescent="0.4"/>
    <row r="146" ht="12.6" customHeight="1" x14ac:dyDescent="0.4"/>
    <row r="147" ht="12.6" customHeight="1" x14ac:dyDescent="0.4"/>
    <row r="148" ht="12.6" customHeight="1" x14ac:dyDescent="0.4"/>
    <row r="149" ht="12.6" customHeight="1" x14ac:dyDescent="0.4"/>
    <row r="150" ht="12.6" customHeight="1" x14ac:dyDescent="0.4"/>
    <row r="151" ht="12.6" customHeight="1" x14ac:dyDescent="0.4"/>
    <row r="152" ht="12.6" customHeight="1" x14ac:dyDescent="0.4"/>
    <row r="153" ht="12.6" customHeight="1" x14ac:dyDescent="0.4"/>
    <row r="154" ht="12.6" customHeight="1" x14ac:dyDescent="0.4"/>
    <row r="155" ht="12.6" customHeight="1" x14ac:dyDescent="0.4"/>
    <row r="156" ht="12.6" customHeight="1" x14ac:dyDescent="0.4"/>
    <row r="157" ht="12.6" customHeight="1" x14ac:dyDescent="0.4"/>
    <row r="158" ht="12.6" customHeight="1" x14ac:dyDescent="0.4"/>
    <row r="159" ht="12.6" customHeight="1" x14ac:dyDescent="0.4"/>
    <row r="160" ht="12.6" customHeight="1" x14ac:dyDescent="0.4"/>
    <row r="161" ht="12.6" customHeight="1" x14ac:dyDescent="0.4"/>
    <row r="162" ht="12.6" customHeight="1" x14ac:dyDescent="0.4"/>
    <row r="163" ht="12.6" customHeight="1" x14ac:dyDescent="0.4"/>
    <row r="164" ht="12.6" customHeight="1" x14ac:dyDescent="0.4"/>
    <row r="165" ht="12.6" customHeight="1" x14ac:dyDescent="0.4"/>
    <row r="166" ht="12.6" customHeight="1" x14ac:dyDescent="0.4"/>
    <row r="167" ht="12.6" customHeight="1" x14ac:dyDescent="0.4"/>
    <row r="168" ht="12.6" customHeight="1" x14ac:dyDescent="0.4"/>
    <row r="169" ht="12.6" customHeight="1" x14ac:dyDescent="0.4"/>
    <row r="170" ht="12.6" customHeight="1" x14ac:dyDescent="0.4"/>
    <row r="171" ht="12.6" customHeight="1" x14ac:dyDescent="0.4"/>
    <row r="172" ht="12.6" customHeight="1" x14ac:dyDescent="0.4"/>
    <row r="173" ht="12.6" customHeight="1" x14ac:dyDescent="0.4"/>
    <row r="174" ht="12.6" customHeight="1" x14ac:dyDescent="0.4"/>
    <row r="175" ht="12.6" customHeight="1" x14ac:dyDescent="0.4"/>
    <row r="176" ht="12.6" customHeight="1" x14ac:dyDescent="0.4"/>
    <row r="177" ht="12.6" customHeight="1" x14ac:dyDescent="0.4"/>
    <row r="178" ht="12.6" customHeight="1" x14ac:dyDescent="0.4"/>
    <row r="179" ht="12.6" customHeight="1" x14ac:dyDescent="0.4"/>
    <row r="180" ht="12.6" customHeight="1" x14ac:dyDescent="0.4"/>
    <row r="181" ht="12.6" customHeight="1" x14ac:dyDescent="0.4"/>
    <row r="182" ht="12.6" customHeight="1" x14ac:dyDescent="0.4"/>
    <row r="183" ht="12.6" customHeight="1" x14ac:dyDescent="0.4"/>
    <row r="184" ht="12.6" customHeight="1" x14ac:dyDescent="0.4"/>
    <row r="185" ht="12.6" customHeight="1" x14ac:dyDescent="0.4"/>
    <row r="186" ht="12.6" customHeight="1" x14ac:dyDescent="0.4"/>
    <row r="187" ht="12.6" customHeight="1" x14ac:dyDescent="0.4"/>
    <row r="188" ht="12.6" customHeight="1" x14ac:dyDescent="0.4"/>
    <row r="189" ht="12.6" customHeight="1" x14ac:dyDescent="0.4"/>
    <row r="190" ht="12.6" customHeight="1" x14ac:dyDescent="0.4"/>
    <row r="191" ht="12.6" customHeight="1" x14ac:dyDescent="0.4"/>
    <row r="192" ht="12.6" customHeight="1" x14ac:dyDescent="0.4"/>
    <row r="193" ht="12.6" customHeight="1" x14ac:dyDescent="0.4"/>
    <row r="194" ht="12.6" customHeight="1" x14ac:dyDescent="0.4"/>
    <row r="195" ht="12.6" customHeight="1" x14ac:dyDescent="0.4"/>
    <row r="196" ht="12.6" customHeight="1" x14ac:dyDescent="0.4"/>
    <row r="197" ht="12.6" customHeight="1" x14ac:dyDescent="0.4"/>
    <row r="198" ht="12.6" customHeight="1" x14ac:dyDescent="0.4"/>
    <row r="199" ht="12.6" customHeight="1" x14ac:dyDescent="0.4"/>
    <row r="200" ht="12.6" customHeight="1" x14ac:dyDescent="0.4"/>
    <row r="201" ht="12.6" customHeight="1" x14ac:dyDescent="0.4"/>
    <row r="202" ht="12.6" customHeight="1" x14ac:dyDescent="0.4"/>
    <row r="203" ht="12.6" customHeight="1" x14ac:dyDescent="0.4"/>
    <row r="204" ht="12.6" customHeight="1" x14ac:dyDescent="0.4"/>
    <row r="205" ht="12.6" customHeight="1" x14ac:dyDescent="0.4"/>
    <row r="206" ht="12.6" customHeight="1" x14ac:dyDescent="0.4"/>
    <row r="207" ht="12.6" customHeight="1" x14ac:dyDescent="0.4"/>
    <row r="208" ht="12.6" customHeight="1" x14ac:dyDescent="0.4"/>
    <row r="209" ht="12.6" customHeight="1" x14ac:dyDescent="0.4"/>
    <row r="210" ht="12.6" customHeight="1" x14ac:dyDescent="0.4"/>
    <row r="211" ht="12.6" customHeight="1" x14ac:dyDescent="0.4"/>
    <row r="212" ht="12.6" customHeight="1" x14ac:dyDescent="0.4"/>
    <row r="213" ht="12.6" customHeight="1" x14ac:dyDescent="0.4"/>
    <row r="214" ht="12.6" customHeight="1" x14ac:dyDescent="0.4"/>
    <row r="215" ht="12.6" customHeight="1" x14ac:dyDescent="0.4"/>
    <row r="216" ht="12.6" customHeight="1" x14ac:dyDescent="0.4"/>
    <row r="217" ht="12.6" customHeight="1" x14ac:dyDescent="0.4"/>
    <row r="218" ht="12.6" customHeight="1" x14ac:dyDescent="0.4"/>
    <row r="219" ht="12.6" customHeight="1" x14ac:dyDescent="0.4"/>
    <row r="220" ht="12.6" customHeight="1" x14ac:dyDescent="0.4"/>
    <row r="221" ht="12.6" customHeight="1" x14ac:dyDescent="0.4"/>
    <row r="222" ht="12.6" customHeight="1" x14ac:dyDescent="0.4"/>
    <row r="223" ht="12.6" customHeight="1" x14ac:dyDescent="0.4"/>
    <row r="224" ht="12.6" customHeight="1" x14ac:dyDescent="0.4"/>
    <row r="225" ht="12.6" customHeight="1" x14ac:dyDescent="0.4"/>
    <row r="226" ht="12.6" customHeight="1" x14ac:dyDescent="0.4"/>
    <row r="227" ht="12.6" customHeight="1" x14ac:dyDescent="0.4"/>
    <row r="228" ht="12.6" customHeight="1" x14ac:dyDescent="0.4"/>
    <row r="229" ht="12.6" customHeight="1" x14ac:dyDescent="0.4"/>
    <row r="230" ht="12.6" customHeight="1" x14ac:dyDescent="0.4"/>
    <row r="231" ht="12.6" customHeight="1" x14ac:dyDescent="0.4"/>
    <row r="232" ht="12.6" customHeight="1" x14ac:dyDescent="0.4"/>
    <row r="233" ht="12.6" customHeight="1" x14ac:dyDescent="0.4"/>
    <row r="234" ht="12.6" customHeight="1" x14ac:dyDescent="0.4"/>
    <row r="235" ht="12.6" customHeight="1" x14ac:dyDescent="0.4"/>
    <row r="236" ht="12.6" customHeight="1" x14ac:dyDescent="0.4"/>
    <row r="237" ht="12.6" customHeight="1" x14ac:dyDescent="0.4"/>
    <row r="238" ht="12.6" customHeight="1" x14ac:dyDescent="0.4"/>
    <row r="239" ht="12.6" customHeight="1" x14ac:dyDescent="0.4"/>
    <row r="240" ht="12.6" customHeight="1" x14ac:dyDescent="0.4"/>
    <row r="241" ht="12.6" customHeight="1" x14ac:dyDescent="0.4"/>
    <row r="242" ht="12.6" customHeight="1" x14ac:dyDescent="0.4"/>
    <row r="243" ht="12.6" customHeight="1" x14ac:dyDescent="0.4"/>
    <row r="244" ht="12.6" customHeight="1" x14ac:dyDescent="0.4"/>
    <row r="245" ht="12.6" customHeight="1" x14ac:dyDescent="0.4"/>
    <row r="246" ht="12.6" customHeight="1" x14ac:dyDescent="0.4"/>
    <row r="247" ht="12.6" customHeight="1" x14ac:dyDescent="0.4"/>
    <row r="248" ht="12.6" customHeight="1" x14ac:dyDescent="0.4"/>
    <row r="249" ht="12.6" customHeight="1" x14ac:dyDescent="0.4"/>
    <row r="250" ht="12.6" customHeight="1" x14ac:dyDescent="0.4"/>
    <row r="251" ht="12.6" customHeight="1" x14ac:dyDescent="0.4"/>
    <row r="252" ht="12.6" customHeight="1" x14ac:dyDescent="0.4"/>
    <row r="253" ht="12.6" customHeight="1" x14ac:dyDescent="0.4"/>
    <row r="254" ht="12.6" customHeight="1" x14ac:dyDescent="0.4"/>
    <row r="255" ht="12.6" customHeight="1" x14ac:dyDescent="0.4"/>
    <row r="256" ht="12.6" customHeight="1" x14ac:dyDescent="0.4"/>
    <row r="257" ht="12.6" customHeight="1" x14ac:dyDescent="0.4"/>
    <row r="258" ht="12.6" customHeight="1" x14ac:dyDescent="0.4"/>
    <row r="259" ht="12.6" customHeight="1" x14ac:dyDescent="0.4"/>
    <row r="260" ht="12.6" customHeight="1" x14ac:dyDescent="0.4"/>
    <row r="261" ht="12.6" customHeight="1" x14ac:dyDescent="0.4"/>
    <row r="262" ht="12.6" customHeight="1" x14ac:dyDescent="0.4"/>
    <row r="263" ht="12.6" customHeight="1" x14ac:dyDescent="0.4"/>
    <row r="264" ht="12.6" customHeight="1" x14ac:dyDescent="0.4"/>
    <row r="265" ht="12.6" customHeight="1" x14ac:dyDescent="0.4"/>
    <row r="266" ht="12.6" customHeight="1" x14ac:dyDescent="0.4"/>
    <row r="267" ht="12.6" customHeight="1" x14ac:dyDescent="0.4"/>
    <row r="268" ht="12.6" customHeight="1" x14ac:dyDescent="0.4"/>
    <row r="269" ht="12.6" customHeight="1" x14ac:dyDescent="0.4"/>
    <row r="270" ht="12.6" customHeight="1" x14ac:dyDescent="0.4"/>
    <row r="271" ht="12.6" customHeight="1" x14ac:dyDescent="0.4"/>
    <row r="272" ht="12.6" customHeight="1" x14ac:dyDescent="0.4"/>
    <row r="273" ht="12.6" customHeight="1" x14ac:dyDescent="0.4"/>
    <row r="274" ht="12.6" customHeight="1" x14ac:dyDescent="0.4"/>
    <row r="275" ht="12.6" customHeight="1" x14ac:dyDescent="0.4"/>
    <row r="276" ht="12.6" customHeight="1" x14ac:dyDescent="0.4"/>
    <row r="277" ht="12.6" customHeight="1" x14ac:dyDescent="0.4"/>
    <row r="278" ht="12.6" customHeight="1" x14ac:dyDescent="0.4"/>
    <row r="279" ht="12.6" customHeight="1" x14ac:dyDescent="0.4"/>
    <row r="280" ht="12.6" customHeight="1" x14ac:dyDescent="0.4"/>
    <row r="281" ht="12.6" customHeight="1" x14ac:dyDescent="0.4"/>
    <row r="282" ht="12.6" customHeight="1" x14ac:dyDescent="0.4"/>
    <row r="283" ht="12.6" customHeight="1" x14ac:dyDescent="0.4"/>
    <row r="284" ht="12.6" customHeight="1" x14ac:dyDescent="0.4"/>
    <row r="285" ht="12.6" customHeight="1" x14ac:dyDescent="0.4"/>
    <row r="286" ht="12.6" customHeight="1" x14ac:dyDescent="0.4"/>
    <row r="287" ht="12.6" customHeight="1" x14ac:dyDescent="0.4"/>
    <row r="288" ht="12.6" customHeight="1" x14ac:dyDescent="0.4"/>
    <row r="289" ht="12.6" customHeight="1" x14ac:dyDescent="0.4"/>
    <row r="290" ht="12.6" customHeight="1" x14ac:dyDescent="0.4"/>
    <row r="291" ht="12.6" customHeight="1" x14ac:dyDescent="0.4"/>
    <row r="292" ht="12.6" customHeight="1" x14ac:dyDescent="0.4"/>
    <row r="293" ht="12.6" customHeight="1" x14ac:dyDescent="0.4"/>
    <row r="294" ht="12.6" customHeight="1" x14ac:dyDescent="0.4"/>
    <row r="295" ht="12.6" customHeight="1" x14ac:dyDescent="0.4"/>
    <row r="296" ht="12.6" customHeight="1" x14ac:dyDescent="0.4"/>
    <row r="297" ht="12.6" customHeight="1" x14ac:dyDescent="0.4"/>
    <row r="298" ht="12.6" customHeight="1" x14ac:dyDescent="0.4"/>
    <row r="299" ht="12.6" customHeight="1" x14ac:dyDescent="0.4"/>
    <row r="300" ht="12.6" customHeight="1" x14ac:dyDescent="0.4"/>
    <row r="301" ht="12.6" customHeight="1" x14ac:dyDescent="0.4"/>
    <row r="302" ht="12.6" customHeight="1" x14ac:dyDescent="0.4"/>
    <row r="303" ht="12.6" customHeight="1" x14ac:dyDescent="0.4"/>
  </sheetData>
  <sheetProtection password="CCC5" sheet="1" objects="1" scenarios="1" selectLockedCells="1"/>
  <mergeCells count="777">
    <mergeCell ref="DB50:DC50"/>
    <mergeCell ref="DD50:DI50"/>
    <mergeCell ref="DJ50:DN50"/>
    <mergeCell ref="DO50:DR50"/>
    <mergeCell ref="DB51:DC51"/>
    <mergeCell ref="DD51:DI51"/>
    <mergeCell ref="DJ51:DN51"/>
    <mergeCell ref="DO51:DR51"/>
    <mergeCell ref="CE13:CW14"/>
    <mergeCell ref="CX13:DD14"/>
    <mergeCell ref="DE13:DQ14"/>
    <mergeCell ref="DB47:DC47"/>
    <mergeCell ref="DD47:DI47"/>
    <mergeCell ref="DJ47:DN47"/>
    <mergeCell ref="DO47:DR47"/>
    <mergeCell ref="DB48:DC48"/>
    <mergeCell ref="DD48:DI48"/>
    <mergeCell ref="DJ48:DN48"/>
    <mergeCell ref="DO48:DR48"/>
    <mergeCell ref="DB49:DC49"/>
    <mergeCell ref="DD49:DI49"/>
    <mergeCell ref="DJ49:DN49"/>
    <mergeCell ref="DO49:DR49"/>
    <mergeCell ref="DB44:DC44"/>
    <mergeCell ref="DD44:DI44"/>
    <mergeCell ref="DJ44:DN44"/>
    <mergeCell ref="DO44:DR44"/>
    <mergeCell ref="DB45:DC45"/>
    <mergeCell ref="DD45:DI45"/>
    <mergeCell ref="DJ45:DN45"/>
    <mergeCell ref="DO45:DR45"/>
    <mergeCell ref="DB46:DC46"/>
    <mergeCell ref="DD46:DI46"/>
    <mergeCell ref="DJ46:DN46"/>
    <mergeCell ref="DO46:DR46"/>
    <mergeCell ref="DB41:DC41"/>
    <mergeCell ref="DD41:DI41"/>
    <mergeCell ref="DJ41:DN41"/>
    <mergeCell ref="DO41:DR41"/>
    <mergeCell ref="DB42:DC42"/>
    <mergeCell ref="DD42:DI42"/>
    <mergeCell ref="DJ42:DN42"/>
    <mergeCell ref="DO42:DR42"/>
    <mergeCell ref="DB43:DC43"/>
    <mergeCell ref="DD43:DI43"/>
    <mergeCell ref="DJ43:DN43"/>
    <mergeCell ref="DO43:DR43"/>
    <mergeCell ref="DB38:DC38"/>
    <mergeCell ref="DD38:DI38"/>
    <mergeCell ref="DJ38:DN38"/>
    <mergeCell ref="DO38:DR38"/>
    <mergeCell ref="DB39:DC39"/>
    <mergeCell ref="DD39:DI39"/>
    <mergeCell ref="DJ39:DN39"/>
    <mergeCell ref="DO39:DR39"/>
    <mergeCell ref="DB40:DC40"/>
    <mergeCell ref="DD40:DI40"/>
    <mergeCell ref="DJ40:DN40"/>
    <mergeCell ref="DO40:DR40"/>
    <mergeCell ref="DB35:DC35"/>
    <mergeCell ref="DD35:DI35"/>
    <mergeCell ref="DJ35:DN35"/>
    <mergeCell ref="DO35:DR35"/>
    <mergeCell ref="DB36:DC36"/>
    <mergeCell ref="DD36:DI36"/>
    <mergeCell ref="DJ36:DN36"/>
    <mergeCell ref="DO36:DR36"/>
    <mergeCell ref="DB37:DC37"/>
    <mergeCell ref="DD37:DI37"/>
    <mergeCell ref="DJ37:DN37"/>
    <mergeCell ref="DO37:DR37"/>
    <mergeCell ref="DB32:DC32"/>
    <mergeCell ref="DD32:DI32"/>
    <mergeCell ref="DJ32:DN32"/>
    <mergeCell ref="DO32:DR32"/>
    <mergeCell ref="DB33:DC33"/>
    <mergeCell ref="DD33:DI33"/>
    <mergeCell ref="DJ33:DN33"/>
    <mergeCell ref="DO33:DR33"/>
    <mergeCell ref="DB34:DC34"/>
    <mergeCell ref="DD34:DI34"/>
    <mergeCell ref="DJ34:DN34"/>
    <mergeCell ref="DO34:DR34"/>
    <mergeCell ref="DB29:DC29"/>
    <mergeCell ref="DD29:DI29"/>
    <mergeCell ref="DJ29:DN29"/>
    <mergeCell ref="DO29:DR29"/>
    <mergeCell ref="DB30:DC30"/>
    <mergeCell ref="DD30:DI30"/>
    <mergeCell ref="DJ30:DN30"/>
    <mergeCell ref="DO30:DR30"/>
    <mergeCell ref="DB31:DC31"/>
    <mergeCell ref="DD31:DI31"/>
    <mergeCell ref="DJ31:DN31"/>
    <mergeCell ref="DO31:DR31"/>
    <mergeCell ref="DB26:DC26"/>
    <mergeCell ref="DD26:DI26"/>
    <mergeCell ref="DJ26:DN26"/>
    <mergeCell ref="DO26:DR26"/>
    <mergeCell ref="DB27:DC27"/>
    <mergeCell ref="DD27:DI27"/>
    <mergeCell ref="DJ27:DN27"/>
    <mergeCell ref="DO27:DR27"/>
    <mergeCell ref="DB28:DC28"/>
    <mergeCell ref="DD28:DI28"/>
    <mergeCell ref="DJ28:DN28"/>
    <mergeCell ref="DO28:DR28"/>
    <mergeCell ref="DB23:DC23"/>
    <mergeCell ref="DD23:DI23"/>
    <mergeCell ref="DJ23:DN23"/>
    <mergeCell ref="DO23:DR23"/>
    <mergeCell ref="DB24:DC24"/>
    <mergeCell ref="DD24:DI24"/>
    <mergeCell ref="DJ24:DN24"/>
    <mergeCell ref="DO24:DR24"/>
    <mergeCell ref="DB25:DC25"/>
    <mergeCell ref="DD25:DI25"/>
    <mergeCell ref="DJ25:DN25"/>
    <mergeCell ref="DO25:DR25"/>
    <mergeCell ref="DB20:DC20"/>
    <mergeCell ref="DD20:DI20"/>
    <mergeCell ref="DJ20:DN20"/>
    <mergeCell ref="DO20:DR20"/>
    <mergeCell ref="DB21:DC21"/>
    <mergeCell ref="DD21:DI21"/>
    <mergeCell ref="DJ21:DN21"/>
    <mergeCell ref="DO21:DR21"/>
    <mergeCell ref="DB22:DC22"/>
    <mergeCell ref="DD22:DI22"/>
    <mergeCell ref="DJ22:DN22"/>
    <mergeCell ref="DO22:DR22"/>
    <mergeCell ref="DB17:DC17"/>
    <mergeCell ref="DD17:DI17"/>
    <mergeCell ref="DJ17:DN17"/>
    <mergeCell ref="DO17:DR17"/>
    <mergeCell ref="DB18:DC18"/>
    <mergeCell ref="DD18:DI18"/>
    <mergeCell ref="DJ18:DN18"/>
    <mergeCell ref="DO18:DR18"/>
    <mergeCell ref="DB19:DC19"/>
    <mergeCell ref="DD19:DI19"/>
    <mergeCell ref="DJ19:DN19"/>
    <mergeCell ref="DO19:DR19"/>
    <mergeCell ref="CO45:CS45"/>
    <mergeCell ref="CT45:CW45"/>
    <mergeCell ref="CI46:CN46"/>
    <mergeCell ref="CO46:CS46"/>
    <mergeCell ref="CT46:CW46"/>
    <mergeCell ref="CI47:CN47"/>
    <mergeCell ref="CO47:CS47"/>
    <mergeCell ref="CT47:CW47"/>
    <mergeCell ref="CI48:CN48"/>
    <mergeCell ref="CO48:CS48"/>
    <mergeCell ref="CT48:CW48"/>
    <mergeCell ref="CO41:CS41"/>
    <mergeCell ref="CT41:CW41"/>
    <mergeCell ref="CI42:CN42"/>
    <mergeCell ref="CO42:CS42"/>
    <mergeCell ref="CT42:CW42"/>
    <mergeCell ref="CI43:CN43"/>
    <mergeCell ref="CO43:CS43"/>
    <mergeCell ref="CT43:CW43"/>
    <mergeCell ref="CI44:CN44"/>
    <mergeCell ref="CO44:CS44"/>
    <mergeCell ref="CT44:CW44"/>
    <mergeCell ref="CO37:CS37"/>
    <mergeCell ref="CT37:CW37"/>
    <mergeCell ref="CI38:CN38"/>
    <mergeCell ref="CO38:CS38"/>
    <mergeCell ref="CT38:CW38"/>
    <mergeCell ref="CI39:CN39"/>
    <mergeCell ref="CO39:CS39"/>
    <mergeCell ref="CT39:CW39"/>
    <mergeCell ref="CI40:CN40"/>
    <mergeCell ref="CO40:CS40"/>
    <mergeCell ref="CT40:CW40"/>
    <mergeCell ref="CO33:CS33"/>
    <mergeCell ref="CT33:CW33"/>
    <mergeCell ref="CI34:CN34"/>
    <mergeCell ref="CO34:CS34"/>
    <mergeCell ref="CT34:CW34"/>
    <mergeCell ref="CI35:CN35"/>
    <mergeCell ref="CO35:CS35"/>
    <mergeCell ref="CT35:CW35"/>
    <mergeCell ref="CI36:CN36"/>
    <mergeCell ref="CO36:CS36"/>
    <mergeCell ref="CT36:CW36"/>
    <mergeCell ref="CO29:CS29"/>
    <mergeCell ref="CT29:CW29"/>
    <mergeCell ref="CI30:CN30"/>
    <mergeCell ref="CO30:CS30"/>
    <mergeCell ref="CT30:CW30"/>
    <mergeCell ref="CI31:CN31"/>
    <mergeCell ref="CO31:CS31"/>
    <mergeCell ref="CT31:CW31"/>
    <mergeCell ref="CI32:CN32"/>
    <mergeCell ref="CO32:CS32"/>
    <mergeCell ref="CT32:CW32"/>
    <mergeCell ref="CO25:CS25"/>
    <mergeCell ref="CT25:CW25"/>
    <mergeCell ref="CI26:CN26"/>
    <mergeCell ref="CO26:CS26"/>
    <mergeCell ref="CT26:CW26"/>
    <mergeCell ref="CI27:CN27"/>
    <mergeCell ref="CO27:CS27"/>
    <mergeCell ref="CT27:CW27"/>
    <mergeCell ref="CI28:CN28"/>
    <mergeCell ref="CO28:CS28"/>
    <mergeCell ref="CT28:CW28"/>
    <mergeCell ref="CO21:CS21"/>
    <mergeCell ref="CT21:CW21"/>
    <mergeCell ref="CI22:CN22"/>
    <mergeCell ref="CO22:CS22"/>
    <mergeCell ref="CT22:CW22"/>
    <mergeCell ref="CI23:CN23"/>
    <mergeCell ref="CO23:CS23"/>
    <mergeCell ref="CT23:CW23"/>
    <mergeCell ref="CI24:CN24"/>
    <mergeCell ref="CO24:CS24"/>
    <mergeCell ref="CT24:CW24"/>
    <mergeCell ref="CO17:CS17"/>
    <mergeCell ref="CT17:CW17"/>
    <mergeCell ref="CI18:CN18"/>
    <mergeCell ref="CO18:CS18"/>
    <mergeCell ref="CT18:CW18"/>
    <mergeCell ref="CI19:CN19"/>
    <mergeCell ref="CO19:CS19"/>
    <mergeCell ref="CT19:CW19"/>
    <mergeCell ref="CI20:CN20"/>
    <mergeCell ref="CO20:CS20"/>
    <mergeCell ref="CT20:CW20"/>
    <mergeCell ref="CG44:CH44"/>
    <mergeCell ref="CG45:CH45"/>
    <mergeCell ref="CG46:CH46"/>
    <mergeCell ref="CG47:CH47"/>
    <mergeCell ref="CG48:CH48"/>
    <mergeCell ref="CG49:CH49"/>
    <mergeCell ref="CG50:CH50"/>
    <mergeCell ref="CG51:CH51"/>
    <mergeCell ref="CI17:CN17"/>
    <mergeCell ref="CI21:CN21"/>
    <mergeCell ref="CI25:CN25"/>
    <mergeCell ref="CI29:CN29"/>
    <mergeCell ref="CI33:CN33"/>
    <mergeCell ref="CI37:CN37"/>
    <mergeCell ref="CI41:CN41"/>
    <mergeCell ref="CI45:CN45"/>
    <mergeCell ref="CI49:CN49"/>
    <mergeCell ref="CI50:CN50"/>
    <mergeCell ref="CI51:CN51"/>
    <mergeCell ref="CG35:CH35"/>
    <mergeCell ref="CG36:CH36"/>
    <mergeCell ref="CG37:CH37"/>
    <mergeCell ref="CG38:CH38"/>
    <mergeCell ref="CG39:CH39"/>
    <mergeCell ref="CG40:CH40"/>
    <mergeCell ref="CG41:CH41"/>
    <mergeCell ref="CG42:CH42"/>
    <mergeCell ref="CG43:CH43"/>
    <mergeCell ref="CG26:CH26"/>
    <mergeCell ref="CG27:CH27"/>
    <mergeCell ref="CG28:CH28"/>
    <mergeCell ref="CG29:CH29"/>
    <mergeCell ref="CG30:CH30"/>
    <mergeCell ref="CG31:CH31"/>
    <mergeCell ref="CG32:CH32"/>
    <mergeCell ref="CG33:CH33"/>
    <mergeCell ref="CG34:CH34"/>
    <mergeCell ref="CG17:CH17"/>
    <mergeCell ref="CG18:CH18"/>
    <mergeCell ref="CG19:CH19"/>
    <mergeCell ref="CG20:CH20"/>
    <mergeCell ref="CG21:CH21"/>
    <mergeCell ref="CG22:CH22"/>
    <mergeCell ref="CG23:CH23"/>
    <mergeCell ref="CG24:CH24"/>
    <mergeCell ref="CG25:CH25"/>
    <mergeCell ref="CE47:CF47"/>
    <mergeCell ref="CE48:CF48"/>
    <mergeCell ref="CE49:CF49"/>
    <mergeCell ref="CE50:CF50"/>
    <mergeCell ref="CE51:CF51"/>
    <mergeCell ref="CZ47:DA47"/>
    <mergeCell ref="CZ48:DA48"/>
    <mergeCell ref="CZ49:DA49"/>
    <mergeCell ref="CZ50:DA50"/>
    <mergeCell ref="CZ51:DA51"/>
    <mergeCell ref="CO49:CS49"/>
    <mergeCell ref="CT49:CW49"/>
    <mergeCell ref="CO50:CS50"/>
    <mergeCell ref="CT50:CW50"/>
    <mergeCell ref="CO51:CS51"/>
    <mergeCell ref="CT51:CW51"/>
    <mergeCell ref="CZ38:DA38"/>
    <mergeCell ref="CZ39:DA39"/>
    <mergeCell ref="CZ40:DA40"/>
    <mergeCell ref="CZ41:DA41"/>
    <mergeCell ref="CZ42:DA42"/>
    <mergeCell ref="CZ43:DA43"/>
    <mergeCell ref="CZ44:DA44"/>
    <mergeCell ref="CZ45:DA45"/>
    <mergeCell ref="CZ46:DA46"/>
    <mergeCell ref="CE44:CF44"/>
    <mergeCell ref="CE45:CF45"/>
    <mergeCell ref="CE46:CF46"/>
    <mergeCell ref="CZ17:DA17"/>
    <mergeCell ref="CZ18:DA18"/>
    <mergeCell ref="CZ19:DA19"/>
    <mergeCell ref="CZ20:DA20"/>
    <mergeCell ref="CZ21:DA21"/>
    <mergeCell ref="CZ22:DA22"/>
    <mergeCell ref="CZ23:DA23"/>
    <mergeCell ref="CZ24:DA24"/>
    <mergeCell ref="CZ25:DA25"/>
    <mergeCell ref="CZ26:DA26"/>
    <mergeCell ref="CZ27:DA27"/>
    <mergeCell ref="CZ28:DA28"/>
    <mergeCell ref="CZ29:DA29"/>
    <mergeCell ref="CZ30:DA30"/>
    <mergeCell ref="CZ31:DA31"/>
    <mergeCell ref="CZ32:DA32"/>
    <mergeCell ref="CZ33:DA33"/>
    <mergeCell ref="CZ34:DA34"/>
    <mergeCell ref="CZ35:DA35"/>
    <mergeCell ref="CZ36:DA36"/>
    <mergeCell ref="CZ37:DA37"/>
    <mergeCell ref="CE35:CF35"/>
    <mergeCell ref="CE36:CF36"/>
    <mergeCell ref="CE37:CF37"/>
    <mergeCell ref="CE38:CF38"/>
    <mergeCell ref="CE39:CF39"/>
    <mergeCell ref="CE40:CF40"/>
    <mergeCell ref="CE41:CF41"/>
    <mergeCell ref="CE42:CF42"/>
    <mergeCell ref="CE43:CF43"/>
    <mergeCell ref="CE26:CF26"/>
    <mergeCell ref="CE27:CF27"/>
    <mergeCell ref="CE28:CF28"/>
    <mergeCell ref="CE29:CF29"/>
    <mergeCell ref="CE30:CF30"/>
    <mergeCell ref="CE31:CF31"/>
    <mergeCell ref="CE32:CF32"/>
    <mergeCell ref="CE33:CF33"/>
    <mergeCell ref="CE34:CF34"/>
    <mergeCell ref="CE17:CF17"/>
    <mergeCell ref="CE18:CF18"/>
    <mergeCell ref="CE19:CF19"/>
    <mergeCell ref="CE20:CF20"/>
    <mergeCell ref="CE21:CF21"/>
    <mergeCell ref="CE22:CF22"/>
    <mergeCell ref="CE23:CF23"/>
    <mergeCell ref="CE24:CF24"/>
    <mergeCell ref="CE25:CF25"/>
    <mergeCell ref="EC49:EE49"/>
    <mergeCell ref="DX47:EB47"/>
    <mergeCell ref="DX48:EB48"/>
    <mergeCell ref="DX49:EB49"/>
    <mergeCell ref="DX50:EB50"/>
    <mergeCell ref="EC50:EE50"/>
    <mergeCell ref="EU49:EY50"/>
    <mergeCell ref="EZ49:FE50"/>
    <mergeCell ref="FF49:FG50"/>
    <mergeCell ref="DX41:EE41"/>
    <mergeCell ref="EF41:EH41"/>
    <mergeCell ref="EI41:EK41"/>
    <mergeCell ref="EL41:EN41"/>
    <mergeCell ref="DU44:EN45"/>
    <mergeCell ref="EO44:FE45"/>
    <mergeCell ref="FF44:FG45"/>
    <mergeCell ref="EC48:EE48"/>
    <mergeCell ref="EC47:EE47"/>
    <mergeCell ref="FF40:FG41"/>
    <mergeCell ref="EU40:EY41"/>
    <mergeCell ref="EZ40:FE41"/>
    <mergeCell ref="EI38:EK38"/>
    <mergeCell ref="EL38:EN38"/>
    <mergeCell ref="DX39:EE39"/>
    <mergeCell ref="EF39:EH39"/>
    <mergeCell ref="EI39:EK39"/>
    <mergeCell ref="EL39:EN39"/>
    <mergeCell ref="DX40:EE40"/>
    <mergeCell ref="EF40:EH40"/>
    <mergeCell ref="EI40:EK40"/>
    <mergeCell ref="EL40:EN40"/>
    <mergeCell ref="FF28:FG29"/>
    <mergeCell ref="EX28:EY29"/>
    <mergeCell ref="FF32:FG33"/>
    <mergeCell ref="FF15:FG16"/>
    <mergeCell ref="DX37:EE37"/>
    <mergeCell ref="EF37:EH37"/>
    <mergeCell ref="EI37:EK37"/>
    <mergeCell ref="EL37:EN37"/>
    <mergeCell ref="EI35:EK35"/>
    <mergeCell ref="DX35:EE36"/>
    <mergeCell ref="EF35:EH35"/>
    <mergeCell ref="EL35:EN35"/>
    <mergeCell ref="EL36:EN36"/>
    <mergeCell ref="EI36:EK36"/>
    <mergeCell ref="EF36:EH36"/>
    <mergeCell ref="DU32:EN33"/>
    <mergeCell ref="DU23:EN24"/>
    <mergeCell ref="FB18:FE19"/>
    <mergeCell ref="FF18:FG19"/>
    <mergeCell ref="ED29:EE29"/>
    <mergeCell ref="ED28:EE28"/>
    <mergeCell ref="ED27:EE27"/>
    <mergeCell ref="ED26:EE26"/>
    <mergeCell ref="EP38:EZ39"/>
    <mergeCell ref="DX18:DY19"/>
    <mergeCell ref="EA18:EB19"/>
    <mergeCell ref="EC18:EE19"/>
    <mergeCell ref="DX20:DY21"/>
    <mergeCell ref="EA20:EB21"/>
    <mergeCell ref="EC20:EE21"/>
    <mergeCell ref="EL18:EM19"/>
    <mergeCell ref="EZ18:FA19"/>
    <mergeCell ref="EN18:EO19"/>
    <mergeCell ref="EP18:ER19"/>
    <mergeCell ref="EU18:EW19"/>
    <mergeCell ref="EX18:EY19"/>
    <mergeCell ref="ES18:ET19"/>
    <mergeCell ref="EZ28:FA28"/>
    <mergeCell ref="EN28:EP29"/>
    <mergeCell ref="EQ28:ER29"/>
    <mergeCell ref="ES28:ET29"/>
    <mergeCell ref="EU28:EW29"/>
    <mergeCell ref="EO32:FE33"/>
    <mergeCell ref="EO23:FE24"/>
    <mergeCell ref="FB28:FE29"/>
    <mergeCell ref="DX38:EE38"/>
    <mergeCell ref="EF38:EH38"/>
    <mergeCell ref="D23:E23"/>
    <mergeCell ref="N22:AL22"/>
    <mergeCell ref="AS23:AT23"/>
    <mergeCell ref="AU23:AZ23"/>
    <mergeCell ref="BB23:BZ23"/>
    <mergeCell ref="DU5:FG6"/>
    <mergeCell ref="DU7:FG7"/>
    <mergeCell ref="DU8:FG8"/>
    <mergeCell ref="DU10:EA11"/>
    <mergeCell ref="ET11:FC13"/>
    <mergeCell ref="EQ11:ES13"/>
    <mergeCell ref="FD13:FE13"/>
    <mergeCell ref="FF23:FG24"/>
    <mergeCell ref="D24:E24"/>
    <mergeCell ref="AS24:AT24"/>
    <mergeCell ref="AU24:AZ24"/>
    <mergeCell ref="BB24:BZ24"/>
    <mergeCell ref="CE5:DR6"/>
    <mergeCell ref="A12:AL12"/>
    <mergeCell ref="AP12:CA12"/>
    <mergeCell ref="B15:AL16"/>
    <mergeCell ref="AQ15:CA16"/>
    <mergeCell ref="BL8:BX8"/>
    <mergeCell ref="ET15:FE16"/>
    <mergeCell ref="A3:J3"/>
    <mergeCell ref="AP3:AY3"/>
    <mergeCell ref="BR4:CA4"/>
    <mergeCell ref="AT6:AY6"/>
    <mergeCell ref="AS20:AT20"/>
    <mergeCell ref="AU20:AZ20"/>
    <mergeCell ref="BB20:BZ20"/>
    <mergeCell ref="AS21:AT21"/>
    <mergeCell ref="AU21:AZ21"/>
    <mergeCell ref="BB21:BZ21"/>
    <mergeCell ref="BL9:BX9"/>
    <mergeCell ref="AC4:AL4"/>
    <mergeCell ref="D20:E20"/>
    <mergeCell ref="D21:E21"/>
    <mergeCell ref="D25:E25"/>
    <mergeCell ref="E6:J6"/>
    <mergeCell ref="W8:AI8"/>
    <mergeCell ref="W9:AI9"/>
    <mergeCell ref="U32:Z32"/>
    <mergeCell ref="D26:E26"/>
    <mergeCell ref="E28:F28"/>
    <mergeCell ref="M20:AK20"/>
    <mergeCell ref="M21:AK21"/>
    <mergeCell ref="M23:AK23"/>
    <mergeCell ref="M24:AK24"/>
    <mergeCell ref="M25:AK25"/>
    <mergeCell ref="M26:AK26"/>
    <mergeCell ref="P31:T31"/>
    <mergeCell ref="D30:E30"/>
    <mergeCell ref="F30:AK30"/>
    <mergeCell ref="AD31:AF31"/>
    <mergeCell ref="AD32:AF32"/>
    <mergeCell ref="AG32:AI32"/>
    <mergeCell ref="AJ32:AL32"/>
    <mergeCell ref="P32:T32"/>
    <mergeCell ref="E31:G31"/>
    <mergeCell ref="AA31:AC31"/>
    <mergeCell ref="AA32:AC32"/>
    <mergeCell ref="P37:T37"/>
    <mergeCell ref="P38:T38"/>
    <mergeCell ref="P39:T39"/>
    <mergeCell ref="H32:O32"/>
    <mergeCell ref="H33:O33"/>
    <mergeCell ref="H34:O34"/>
    <mergeCell ref="H35:O35"/>
    <mergeCell ref="H36:O36"/>
    <mergeCell ref="H37:O37"/>
    <mergeCell ref="E33:G33"/>
    <mergeCell ref="E34:G34"/>
    <mergeCell ref="AG39:AI39"/>
    <mergeCell ref="AJ39:AL39"/>
    <mergeCell ref="AG31:AI31"/>
    <mergeCell ref="AJ31:AL31"/>
    <mergeCell ref="U31:Z31"/>
    <mergeCell ref="H31:O31"/>
    <mergeCell ref="E32:G32"/>
    <mergeCell ref="U38:Z38"/>
    <mergeCell ref="U39:Z39"/>
    <mergeCell ref="AD38:AF38"/>
    <mergeCell ref="AG38:AI38"/>
    <mergeCell ref="AJ38:AL38"/>
    <mergeCell ref="AD39:AF39"/>
    <mergeCell ref="U36:Z36"/>
    <mergeCell ref="U37:Z37"/>
    <mergeCell ref="AD35:AF35"/>
    <mergeCell ref="AG35:AI35"/>
    <mergeCell ref="AJ35:AL35"/>
    <mergeCell ref="P33:T33"/>
    <mergeCell ref="P34:T34"/>
    <mergeCell ref="P35:T35"/>
    <mergeCell ref="P36:T36"/>
    <mergeCell ref="D41:E41"/>
    <mergeCell ref="F41:AK41"/>
    <mergeCell ref="AD36:AF36"/>
    <mergeCell ref="AG36:AI36"/>
    <mergeCell ref="AJ36:AL36"/>
    <mergeCell ref="AD37:AF37"/>
    <mergeCell ref="AG37:AI37"/>
    <mergeCell ref="AJ37:AL37"/>
    <mergeCell ref="AD33:AF33"/>
    <mergeCell ref="AG33:AI33"/>
    <mergeCell ref="AJ33:AL33"/>
    <mergeCell ref="AD34:AF34"/>
    <mergeCell ref="AG34:AI34"/>
    <mergeCell ref="AJ34:AL34"/>
    <mergeCell ref="E35:G35"/>
    <mergeCell ref="E36:G36"/>
    <mergeCell ref="E37:G37"/>
    <mergeCell ref="E38:G38"/>
    <mergeCell ref="E39:G39"/>
    <mergeCell ref="H38:O38"/>
    <mergeCell ref="H39:O39"/>
    <mergeCell ref="U33:Z33"/>
    <mergeCell ref="U34:Z34"/>
    <mergeCell ref="U35:Z35"/>
    <mergeCell ref="AJ42:AL42"/>
    <mergeCell ref="H43:O43"/>
    <mergeCell ref="P43:T43"/>
    <mergeCell ref="U43:Z43"/>
    <mergeCell ref="AD43:AF43"/>
    <mergeCell ref="AG43:AI43"/>
    <mergeCell ref="AJ43:AL43"/>
    <mergeCell ref="E42:G42"/>
    <mergeCell ref="H42:O42"/>
    <mergeCell ref="P42:T42"/>
    <mergeCell ref="U42:Z42"/>
    <mergeCell ref="AD42:AF42"/>
    <mergeCell ref="AG42:AI42"/>
    <mergeCell ref="E43:G43"/>
    <mergeCell ref="AA43:AC43"/>
    <mergeCell ref="AJ44:AL44"/>
    <mergeCell ref="E45:G45"/>
    <mergeCell ref="H45:O45"/>
    <mergeCell ref="P45:T45"/>
    <mergeCell ref="U45:Z45"/>
    <mergeCell ref="AD45:AF45"/>
    <mergeCell ref="AG45:AI45"/>
    <mergeCell ref="AJ45:AL45"/>
    <mergeCell ref="E44:G44"/>
    <mergeCell ref="H44:O44"/>
    <mergeCell ref="P44:T44"/>
    <mergeCell ref="U44:Z44"/>
    <mergeCell ref="AD44:AF44"/>
    <mergeCell ref="AG44:AI44"/>
    <mergeCell ref="AA44:AC44"/>
    <mergeCell ref="AA45:AC45"/>
    <mergeCell ref="P48:T48"/>
    <mergeCell ref="U48:Z48"/>
    <mergeCell ref="AD48:AF48"/>
    <mergeCell ref="AG48:AI48"/>
    <mergeCell ref="AJ46:AL46"/>
    <mergeCell ref="E47:G47"/>
    <mergeCell ref="H47:O47"/>
    <mergeCell ref="P47:T47"/>
    <mergeCell ref="U47:Z47"/>
    <mergeCell ref="AD47:AF47"/>
    <mergeCell ref="AG47:AI47"/>
    <mergeCell ref="AJ47:AL47"/>
    <mergeCell ref="E46:G46"/>
    <mergeCell ref="H46:O46"/>
    <mergeCell ref="P46:T46"/>
    <mergeCell ref="U46:Z46"/>
    <mergeCell ref="AD46:AF46"/>
    <mergeCell ref="AG46:AI46"/>
    <mergeCell ref="AA46:AC46"/>
    <mergeCell ref="AA47:AC47"/>
    <mergeCell ref="AA48:AC48"/>
    <mergeCell ref="AJ50:AL50"/>
    <mergeCell ref="F20:K20"/>
    <mergeCell ref="F21:K21"/>
    <mergeCell ref="F23:K23"/>
    <mergeCell ref="F24:K24"/>
    <mergeCell ref="F25:K25"/>
    <mergeCell ref="F26:K26"/>
    <mergeCell ref="E50:G50"/>
    <mergeCell ref="H50:O50"/>
    <mergeCell ref="P50:T50"/>
    <mergeCell ref="U50:Z50"/>
    <mergeCell ref="AD50:AF50"/>
    <mergeCell ref="AG50:AI50"/>
    <mergeCell ref="AJ48:AL48"/>
    <mergeCell ref="E49:G49"/>
    <mergeCell ref="H49:O49"/>
    <mergeCell ref="P49:T49"/>
    <mergeCell ref="U49:Z49"/>
    <mergeCell ref="AD49:AF49"/>
    <mergeCell ref="AG49:AI49"/>
    <mergeCell ref="AJ49:AL49"/>
    <mergeCell ref="E48:G48"/>
    <mergeCell ref="H48:O48"/>
    <mergeCell ref="AA49:AC49"/>
    <mergeCell ref="AS25:AT25"/>
    <mergeCell ref="AU25:AZ25"/>
    <mergeCell ref="BB25:BZ25"/>
    <mergeCell ref="BC22:CA22"/>
    <mergeCell ref="AS26:AT26"/>
    <mergeCell ref="AU26:AZ26"/>
    <mergeCell ref="BB26:BZ26"/>
    <mergeCell ref="AT28:AU28"/>
    <mergeCell ref="AS30:AT30"/>
    <mergeCell ref="AU30:BZ30"/>
    <mergeCell ref="AT31:AV31"/>
    <mergeCell ref="AW31:BD31"/>
    <mergeCell ref="BE31:BI31"/>
    <mergeCell ref="BJ31:BO31"/>
    <mergeCell ref="BS31:BU31"/>
    <mergeCell ref="BV31:BX31"/>
    <mergeCell ref="BY31:CA31"/>
    <mergeCell ref="AW32:BD32"/>
    <mergeCell ref="BE32:BI32"/>
    <mergeCell ref="BJ32:BO32"/>
    <mergeCell ref="BS32:BU32"/>
    <mergeCell ref="BV32:BX32"/>
    <mergeCell ref="BY32:CA32"/>
    <mergeCell ref="AT32:AV32"/>
    <mergeCell ref="AT33:AV33"/>
    <mergeCell ref="AW33:BD33"/>
    <mergeCell ref="BE33:BI33"/>
    <mergeCell ref="BJ33:BO33"/>
    <mergeCell ref="BS33:BU33"/>
    <mergeCell ref="BV33:BX33"/>
    <mergeCell ref="BY33:CA33"/>
    <mergeCell ref="AT34:AV34"/>
    <mergeCell ref="AW34:BD34"/>
    <mergeCell ref="BE34:BI34"/>
    <mergeCell ref="BJ34:BO34"/>
    <mergeCell ref="BS34:BU34"/>
    <mergeCell ref="BV34:BX34"/>
    <mergeCell ref="BY34:CA34"/>
    <mergeCell ref="AT35:AV35"/>
    <mergeCell ref="AW35:BD35"/>
    <mergeCell ref="BE35:BI35"/>
    <mergeCell ref="BJ35:BO35"/>
    <mergeCell ref="BS35:BU35"/>
    <mergeCell ref="BV35:BX35"/>
    <mergeCell ref="BY35:CA35"/>
    <mergeCell ref="AT36:AV36"/>
    <mergeCell ref="AW36:BD36"/>
    <mergeCell ref="BE36:BI36"/>
    <mergeCell ref="BJ36:BO36"/>
    <mergeCell ref="BS36:BU36"/>
    <mergeCell ref="BV36:BX36"/>
    <mergeCell ref="BY36:CA36"/>
    <mergeCell ref="AS41:AT41"/>
    <mergeCell ref="AU41:BZ41"/>
    <mergeCell ref="AT37:AV37"/>
    <mergeCell ref="AW37:BD37"/>
    <mergeCell ref="BE37:BI37"/>
    <mergeCell ref="BJ37:BO37"/>
    <mergeCell ref="BS37:BU37"/>
    <mergeCell ref="BV37:BX37"/>
    <mergeCell ref="BY37:CA37"/>
    <mergeCell ref="AT42:AV42"/>
    <mergeCell ref="AW42:BD42"/>
    <mergeCell ref="BE42:BI42"/>
    <mergeCell ref="BJ42:BO42"/>
    <mergeCell ref="BS42:BU42"/>
    <mergeCell ref="BV42:BX42"/>
    <mergeCell ref="BY42:CA42"/>
    <mergeCell ref="AW43:BD43"/>
    <mergeCell ref="BE43:BI43"/>
    <mergeCell ref="BJ43:BO43"/>
    <mergeCell ref="BS43:BU43"/>
    <mergeCell ref="BV43:BX43"/>
    <mergeCell ref="BY43:CA43"/>
    <mergeCell ref="AT43:AV43"/>
    <mergeCell ref="BJ44:BO44"/>
    <mergeCell ref="BS44:BU44"/>
    <mergeCell ref="BV44:BX44"/>
    <mergeCell ref="BY44:CA44"/>
    <mergeCell ref="AT45:AV45"/>
    <mergeCell ref="AW45:BD45"/>
    <mergeCell ref="BE45:BI45"/>
    <mergeCell ref="BJ45:BO45"/>
    <mergeCell ref="BS45:BU45"/>
    <mergeCell ref="BV45:BX45"/>
    <mergeCell ref="BY45:CA45"/>
    <mergeCell ref="AT44:AV44"/>
    <mergeCell ref="AW44:BD44"/>
    <mergeCell ref="BE44:BI44"/>
    <mergeCell ref="AW48:BD48"/>
    <mergeCell ref="BE48:BI48"/>
    <mergeCell ref="BJ48:BO48"/>
    <mergeCell ref="BS48:BU48"/>
    <mergeCell ref="BV48:BX48"/>
    <mergeCell ref="BY48:CA48"/>
    <mergeCell ref="AT46:AV46"/>
    <mergeCell ref="AW46:BD46"/>
    <mergeCell ref="BE46:BI46"/>
    <mergeCell ref="BJ46:BO46"/>
    <mergeCell ref="BS46:BU46"/>
    <mergeCell ref="BV46:BX46"/>
    <mergeCell ref="BY46:CA46"/>
    <mergeCell ref="AT47:AV47"/>
    <mergeCell ref="AW47:BD47"/>
    <mergeCell ref="BE47:BI47"/>
    <mergeCell ref="BJ47:BO47"/>
    <mergeCell ref="BS47:BU47"/>
    <mergeCell ref="BV47:BX47"/>
    <mergeCell ref="BY47:CA47"/>
    <mergeCell ref="AA50:AC50"/>
    <mergeCell ref="BP31:BR31"/>
    <mergeCell ref="BP32:BR32"/>
    <mergeCell ref="BP33:BR33"/>
    <mergeCell ref="BP34:BR34"/>
    <mergeCell ref="BP35:BR35"/>
    <mergeCell ref="BP36:BR36"/>
    <mergeCell ref="BP37:BR37"/>
    <mergeCell ref="BP42:BR42"/>
    <mergeCell ref="BP43:BR43"/>
    <mergeCell ref="BP44:BR44"/>
    <mergeCell ref="BP45:BR45"/>
    <mergeCell ref="BP46:BR46"/>
    <mergeCell ref="BP47:BR47"/>
    <mergeCell ref="BP48:BR48"/>
    <mergeCell ref="AA33:AC33"/>
    <mergeCell ref="AA34:AC34"/>
    <mergeCell ref="AA35:AC35"/>
    <mergeCell ref="AA36:AC36"/>
    <mergeCell ref="AA37:AC37"/>
    <mergeCell ref="AA38:AC38"/>
    <mergeCell ref="AA39:AC39"/>
    <mergeCell ref="AA42:AC42"/>
    <mergeCell ref="AT48:AV48"/>
    <mergeCell ref="AR1:BW1"/>
    <mergeCell ref="EY4:FG4"/>
    <mergeCell ref="DJ4:DR4"/>
    <mergeCell ref="CE16:CF16"/>
    <mergeCell ref="CG16:CH16"/>
    <mergeCell ref="CI16:CN16"/>
    <mergeCell ref="CO16:CS16"/>
    <mergeCell ref="CT16:CW16"/>
    <mergeCell ref="CZ16:DA16"/>
    <mergeCell ref="DB16:DC16"/>
    <mergeCell ref="DD16:DI16"/>
    <mergeCell ref="DJ16:DN16"/>
    <mergeCell ref="DO16:DR16"/>
    <mergeCell ref="CE11:CN12"/>
    <mergeCell ref="DU15:EN16"/>
    <mergeCell ref="DC7:DO7"/>
    <mergeCell ref="DC8:DO8"/>
    <mergeCell ref="DX12:EP13"/>
  </mergeCells>
  <phoneticPr fontId="1"/>
  <conditionalFormatting sqref="C30:CA1048576">
    <cfRule type="cellIs" dxfId="16" priority="15" operator="equal">
      <formula>0</formula>
    </cfRule>
  </conditionalFormatting>
  <conditionalFormatting sqref="CE17:CH51">
    <cfRule type="expression" dxfId="15" priority="11">
      <formula>$CD17=1</formula>
    </cfRule>
    <cfRule type="expression" dxfId="14" priority="12">
      <formula>$CD17&lt;&gt;1</formula>
    </cfRule>
  </conditionalFormatting>
  <conditionalFormatting sqref="CI17:CW51">
    <cfRule type="expression" dxfId="13" priority="10">
      <formula>$CD17&lt;&gt;1</formula>
    </cfRule>
  </conditionalFormatting>
  <conditionalFormatting sqref="CI17:CW51">
    <cfRule type="expression" dxfId="12" priority="9">
      <formula>$CD17=1</formula>
    </cfRule>
  </conditionalFormatting>
  <conditionalFormatting sqref="CZ17:DR51">
    <cfRule type="expression" dxfId="11" priority="7">
      <formula>$CY17=1</formula>
    </cfRule>
    <cfRule type="expression" dxfId="10" priority="8">
      <formula>$CY17&lt;&gt;1</formula>
    </cfRule>
  </conditionalFormatting>
  <conditionalFormatting sqref="CZ17:DA51">
    <cfRule type="expression" dxfId="9" priority="6">
      <formula>$CY17&lt;&gt;1</formula>
    </cfRule>
  </conditionalFormatting>
  <conditionalFormatting sqref="CE17:CF51">
    <cfRule type="expression" dxfId="8" priority="5">
      <formula>$CD17&lt;&gt;1</formula>
    </cfRule>
  </conditionalFormatting>
  <conditionalFormatting sqref="CZ16:DR16">
    <cfRule type="expression" dxfId="7" priority="4">
      <formula>$CY$17&lt;&gt;1</formula>
    </cfRule>
  </conditionalFormatting>
  <conditionalFormatting sqref="AC4:AL4">
    <cfRule type="expression" dxfId="6" priority="1">
      <formula>AC4&lt;&gt;""</formula>
    </cfRule>
    <cfRule type="expression" dxfId="5" priority="2">
      <formula>AC4&lt;&gt;""</formula>
    </cfRule>
  </conditionalFormatting>
  <dataValidations xWindow="1317" yWindow="578" count="1">
    <dataValidation allowBlank="1" showInputMessage="1" showErrorMessage="1" prompt="日付入力は１か所のみです。_x000a_女子のみ参加する場合も、こちらに日付を入力してください。" sqref="AC4:AL4"/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9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30D8C98B-D4BA-445B-8CB5-4D5F26BD9E45}">
            <xm:f>学校設定!$L$26=0</xm:f>
            <x14:dxf>
              <font>
                <color theme="0"/>
              </font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D30:AM40</xm:sqref>
        </x14:conditionalFormatting>
        <x14:conditionalFormatting xmlns:xm="http://schemas.microsoft.com/office/excel/2006/main">
          <x14:cfRule type="expression" priority="21" id="{88775F74-DB35-48B3-B2AE-2F7A76F72780}">
            <xm:f>学校設定!$Y$26=0</xm:f>
            <x14:dxf>
              <font>
                <color theme="0"/>
              </font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AS30:CA39 CB28:CB37</xm:sqref>
        </x14:conditionalFormatting>
        <x14:conditionalFormatting xmlns:xm="http://schemas.microsoft.com/office/excel/2006/main">
          <x14:cfRule type="expression" priority="22" id="{3B9EDF05-F4B7-45B2-841D-1284D6E41419}">
            <xm:f>学校設定!$L$26&lt;&gt;2</xm:f>
            <x14:dxf>
              <font>
                <color theme="0"/>
              </font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D41:AM51</xm:sqref>
        </x14:conditionalFormatting>
        <x14:conditionalFormatting xmlns:xm="http://schemas.microsoft.com/office/excel/2006/main">
          <x14:cfRule type="expression" priority="23" id="{C4681F97-5D04-49DF-A551-DDA118640D79}">
            <xm:f>学校設定!$Y$26&lt;&gt;2</xm:f>
            <x14:dxf>
              <font>
                <color theme="0"/>
              </font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AS41:CA50 CB39:CB48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F244"/>
  <sheetViews>
    <sheetView showGridLines="0" showRowColHeaders="0" topLeftCell="BB100" zoomScale="70" zoomScaleNormal="70" workbookViewId="0">
      <pane xSplit="16331" ySplit="1048477" topLeftCell="XFD1048576" activePane="bottomRight" state="frozen"/>
      <selection activeCell="BB100" sqref="BB100"/>
      <selection pane="topRight" activeCell="XFD100" sqref="XFD100"/>
      <selection pane="bottomLeft" activeCell="BB1048576" sqref="BB1048576"/>
      <selection pane="bottomRight" sqref="A1:A3"/>
    </sheetView>
  </sheetViews>
  <sheetFormatPr defaultColWidth="0" defaultRowHeight="13.5" zeroHeight="1" x14ac:dyDescent="0.4"/>
  <cols>
    <col min="1" max="1" width="12.375" style="46" bestFit="1" customWidth="1"/>
    <col min="2" max="2" width="6.75" style="46" bestFit="1" customWidth="1"/>
    <col min="3" max="3" width="10.375" style="46" customWidth="1"/>
    <col min="4" max="4" width="15.25" style="46" customWidth="1"/>
    <col min="5" max="5" width="18.125" style="46" bestFit="1" customWidth="1"/>
    <col min="6" max="6" width="10.375" style="46" bestFit="1" customWidth="1"/>
    <col min="7" max="7" width="18.375" style="46" bestFit="1" customWidth="1"/>
    <col min="8" max="8" width="11.625" style="46" bestFit="1" customWidth="1"/>
    <col min="9" max="9" width="30.125" style="46" bestFit="1" customWidth="1"/>
    <col min="10" max="11" width="15.125" style="46" bestFit="1" customWidth="1"/>
    <col min="12" max="12" width="14.75" style="46" bestFit="1" customWidth="1"/>
    <col min="13" max="13" width="22.875" style="46" bestFit="1" customWidth="1"/>
    <col min="14" max="15" width="8.5" style="46" bestFit="1" customWidth="1"/>
    <col min="16" max="17" width="11.625" style="46" bestFit="1" customWidth="1"/>
    <col min="18" max="18" width="8.5" style="46" bestFit="1" customWidth="1"/>
    <col min="19" max="23" width="12.375" style="46" customWidth="1"/>
    <col min="24" max="24" width="8.5" style="46" bestFit="1" customWidth="1"/>
    <col min="25" max="32" width="11.125" style="46" customWidth="1"/>
    <col min="33" max="35" width="8.5" style="46" bestFit="1" customWidth="1"/>
    <col min="36" max="36" width="11.625" style="46" bestFit="1" customWidth="1"/>
    <col min="37" max="37" width="13.125" style="46" bestFit="1" customWidth="1"/>
    <col min="38" max="40" width="8.5" style="46" bestFit="1" customWidth="1"/>
    <col min="41" max="41" width="11.625" style="46" bestFit="1" customWidth="1"/>
    <col min="42" max="42" width="13.125" style="46" bestFit="1" customWidth="1"/>
    <col min="43" max="44" width="8.5" style="46" bestFit="1" customWidth="1"/>
    <col min="45" max="45" width="8.5" style="46" customWidth="1"/>
    <col min="46" max="47" width="4.875" style="46" customWidth="1"/>
    <col min="48" max="48" width="8.625" style="46" customWidth="1"/>
    <col min="49" max="53" width="4.875" style="46" bestFit="1" customWidth="1"/>
    <col min="54" max="54" width="1.375" style="46" customWidth="1"/>
    <col min="55" max="58" width="4.875" style="46" hidden="1" customWidth="1"/>
    <col min="59" max="16384" width="8.625" style="46" hidden="1"/>
  </cols>
  <sheetData>
    <row r="1" spans="1:53" ht="30" customHeight="1" x14ac:dyDescent="0.4">
      <c r="A1" s="658" t="s">
        <v>155</v>
      </c>
      <c r="B1" s="658" t="s">
        <v>172</v>
      </c>
      <c r="C1" s="658" t="s">
        <v>0</v>
      </c>
      <c r="D1" s="658" t="s">
        <v>1</v>
      </c>
      <c r="E1" s="658" t="s">
        <v>26</v>
      </c>
      <c r="F1" s="658" t="s">
        <v>4</v>
      </c>
      <c r="G1" s="658" t="s">
        <v>27</v>
      </c>
      <c r="H1" s="658" t="s">
        <v>7</v>
      </c>
      <c r="I1" s="658" t="s">
        <v>6</v>
      </c>
      <c r="J1" s="658" t="s">
        <v>28</v>
      </c>
      <c r="K1" s="658" t="s">
        <v>9</v>
      </c>
      <c r="L1" s="658" t="s">
        <v>10</v>
      </c>
      <c r="M1" s="658" t="s">
        <v>29</v>
      </c>
      <c r="N1" s="658" t="s">
        <v>156</v>
      </c>
      <c r="O1" s="658"/>
      <c r="P1" s="658" t="s">
        <v>154</v>
      </c>
      <c r="Q1" s="659" t="s">
        <v>157</v>
      </c>
      <c r="R1" s="661" t="s">
        <v>241</v>
      </c>
      <c r="S1" s="666" t="s">
        <v>332</v>
      </c>
      <c r="T1" s="667"/>
      <c r="U1" s="667"/>
      <c r="V1" s="667"/>
      <c r="W1" s="667"/>
      <c r="X1" s="668"/>
      <c r="Y1" s="658" t="s">
        <v>173</v>
      </c>
      <c r="Z1" s="658"/>
      <c r="AA1" s="658"/>
      <c r="AB1" s="658"/>
      <c r="AC1" s="658"/>
      <c r="AD1" s="659" t="s">
        <v>174</v>
      </c>
      <c r="AE1" s="663" t="s">
        <v>175</v>
      </c>
      <c r="AF1" s="664"/>
      <c r="AG1" s="664"/>
      <c r="AH1" s="664"/>
      <c r="AI1" s="664"/>
      <c r="AJ1" s="665"/>
      <c r="AK1" s="660" t="s">
        <v>175</v>
      </c>
      <c r="AL1" s="658" t="s">
        <v>292</v>
      </c>
      <c r="AM1" s="658"/>
      <c r="AN1" s="658"/>
      <c r="AO1" s="658"/>
      <c r="AP1" s="658" t="s">
        <v>159</v>
      </c>
      <c r="AQ1" s="658"/>
      <c r="AR1" s="658"/>
      <c r="AS1" s="658" t="s">
        <v>163</v>
      </c>
      <c r="AT1" s="658"/>
      <c r="AU1" s="658" t="s">
        <v>164</v>
      </c>
      <c r="AV1" s="658"/>
      <c r="AW1" s="660" t="s">
        <v>167</v>
      </c>
      <c r="AX1" s="660" t="s">
        <v>168</v>
      </c>
      <c r="AY1" s="660" t="s">
        <v>169</v>
      </c>
      <c r="AZ1" s="661" t="s">
        <v>300</v>
      </c>
      <c r="BA1" s="89"/>
    </row>
    <row r="2" spans="1:53" ht="30" customHeight="1" x14ac:dyDescent="0.4">
      <c r="A2" s="658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9"/>
      <c r="R2" s="662"/>
      <c r="S2" s="669"/>
      <c r="T2" s="670"/>
      <c r="U2" s="670"/>
      <c r="V2" s="670"/>
      <c r="W2" s="670"/>
      <c r="X2" s="671"/>
      <c r="Y2" s="658"/>
      <c r="Z2" s="658"/>
      <c r="AA2" s="658"/>
      <c r="AB2" s="658"/>
      <c r="AC2" s="658"/>
      <c r="AD2" s="659"/>
      <c r="AE2" s="658" t="str">
        <f>Y3</f>
        <v>12月25日</v>
      </c>
      <c r="AF2" s="658"/>
      <c r="AG2" s="658" t="str">
        <f>Z3</f>
        <v>12月26日</v>
      </c>
      <c r="AH2" s="658"/>
      <c r="AI2" s="658" t="str">
        <f>AA3</f>
        <v>12月27日</v>
      </c>
      <c r="AJ2" s="658"/>
      <c r="AK2" s="660"/>
      <c r="AL2" s="658"/>
      <c r="AM2" s="658"/>
      <c r="AN2" s="658"/>
      <c r="AO2" s="658"/>
      <c r="AP2" s="658"/>
      <c r="AQ2" s="658"/>
      <c r="AR2" s="658"/>
      <c r="AS2" s="658"/>
      <c r="AT2" s="658"/>
      <c r="AU2" s="658"/>
      <c r="AV2" s="658"/>
      <c r="AW2" s="660"/>
      <c r="AX2" s="660"/>
      <c r="AY2" s="660"/>
      <c r="AZ2" s="672"/>
      <c r="BA2" s="89"/>
    </row>
    <row r="3" spans="1:53" ht="51.4" customHeight="1" x14ac:dyDescent="0.4">
      <c r="A3" s="658"/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142" t="s">
        <v>30</v>
      </c>
      <c r="O3" s="142" t="s">
        <v>31</v>
      </c>
      <c r="P3" s="142" t="s">
        <v>288</v>
      </c>
      <c r="Q3" s="162">
        <f>初期設定!Z10</f>
        <v>5000</v>
      </c>
      <c r="R3" s="144" t="s">
        <v>240</v>
      </c>
      <c r="S3" s="142" t="str">
        <f>弁当・宿泊!L8</f>
        <v>12月25日</v>
      </c>
      <c r="T3" s="142" t="str">
        <f>弁当・宿泊!T8</f>
        <v>12月26日</v>
      </c>
      <c r="U3" s="163" t="str">
        <f>弁当・宿泊!AB8&amp;"【終日】"</f>
        <v>12月27日【終日】</v>
      </c>
      <c r="V3" s="164" t="str">
        <f>弁当・宿泊!AB8&amp;"【午前】"</f>
        <v>12月27日【午前】</v>
      </c>
      <c r="W3" s="163" t="str">
        <f>弁当・宿泊!AB8&amp;"【午後】"</f>
        <v>12月27日【午後】</v>
      </c>
      <c r="X3" s="142" t="str">
        <f>弁当・宿泊!AJ8</f>
        <v>12月28日</v>
      </c>
      <c r="Y3" s="142" t="str">
        <f>弁当・宿泊!L8</f>
        <v>12月25日</v>
      </c>
      <c r="Z3" s="142" t="str">
        <f>弁当・宿泊!T8</f>
        <v>12月26日</v>
      </c>
      <c r="AA3" s="142" t="str">
        <f>弁当・宿泊!AB8</f>
        <v>12月27日</v>
      </c>
      <c r="AB3" s="142" t="str">
        <f>弁当・宿泊!AJ8</f>
        <v>12月28日</v>
      </c>
      <c r="AC3" s="142" t="s">
        <v>158</v>
      </c>
      <c r="AD3" s="659"/>
      <c r="AE3" s="142" t="s">
        <v>176</v>
      </c>
      <c r="AF3" s="142" t="s">
        <v>177</v>
      </c>
      <c r="AG3" s="142" t="s">
        <v>176</v>
      </c>
      <c r="AH3" s="142" t="s">
        <v>177</v>
      </c>
      <c r="AI3" s="142" t="s">
        <v>176</v>
      </c>
      <c r="AJ3" s="142" t="s">
        <v>177</v>
      </c>
      <c r="AK3" s="660"/>
      <c r="AL3" s="141" t="str">
        <f>AE2</f>
        <v>12月25日</v>
      </c>
      <c r="AM3" s="141" t="str">
        <f>AG2</f>
        <v>12月26日</v>
      </c>
      <c r="AN3" s="141" t="str">
        <f>AI2</f>
        <v>12月27日</v>
      </c>
      <c r="AO3" s="165" t="s">
        <v>293</v>
      </c>
      <c r="AP3" s="166" t="s">
        <v>160</v>
      </c>
      <c r="AQ3" s="166" t="s">
        <v>161</v>
      </c>
      <c r="AR3" s="166" t="s">
        <v>162</v>
      </c>
      <c r="AS3" s="166" t="s">
        <v>170</v>
      </c>
      <c r="AT3" s="166" t="s">
        <v>171</v>
      </c>
      <c r="AU3" s="166" t="s">
        <v>165</v>
      </c>
      <c r="AV3" s="166" t="s">
        <v>166</v>
      </c>
      <c r="AW3" s="660"/>
      <c r="AX3" s="660"/>
      <c r="AY3" s="660"/>
      <c r="AZ3" s="662"/>
      <c r="BA3" s="89"/>
    </row>
    <row r="4" spans="1:53" s="185" customFormat="1" x14ac:dyDescent="0.4">
      <c r="A4" s="141"/>
      <c r="B4" s="141" t="e">
        <f>VLOOKUP(C4,県番号,2,FALSE)</f>
        <v>#N/A</v>
      </c>
      <c r="C4" s="141">
        <f>学校設定!H5</f>
        <v>0</v>
      </c>
      <c r="D4" s="141" t="str">
        <f>G21</f>
        <v/>
      </c>
      <c r="E4" s="141" t="str">
        <f>H21</f>
        <v>0</v>
      </c>
      <c r="F4" s="141">
        <f>学校設定!AE9</f>
        <v>0</v>
      </c>
      <c r="G4" s="141">
        <f>学校設定!AE8</f>
        <v>0</v>
      </c>
      <c r="H4" s="141" t="str">
        <f>ASC(学校設定!K12)</f>
        <v/>
      </c>
      <c r="I4" s="141">
        <f>学校設定!K14</f>
        <v>0</v>
      </c>
      <c r="J4" s="141" t="str">
        <f>ASC(学校設定!K17)</f>
        <v/>
      </c>
      <c r="K4" s="141" t="str">
        <f>ASC(学校設定!AD17)</f>
        <v/>
      </c>
      <c r="L4" s="141" t="str">
        <f>ASC(学校設定!K20)</f>
        <v/>
      </c>
      <c r="M4" s="141" t="str">
        <f>ASC(学校設定!K23&amp;"@"&amp;学校設定!AB23)</f>
        <v>@</v>
      </c>
      <c r="N4" s="142">
        <f>学校設定!L26</f>
        <v>0</v>
      </c>
      <c r="O4" s="142">
        <f>学校設定!Y26</f>
        <v>0</v>
      </c>
      <c r="P4" s="142">
        <f>学校設定!AL26</f>
        <v>0</v>
      </c>
      <c r="Q4" s="143">
        <f>P4*初期設定!Z10</f>
        <v>0</v>
      </c>
      <c r="R4" s="143">
        <f>COUNTA(学校設定!AG41,学校設定!AG44,学校設定!AG47)</f>
        <v>0</v>
      </c>
      <c r="S4" s="167" t="str">
        <f>IF(学校設定!AE30="選択してください","未回答",IF(学校設定!AE30="参加する","〇","×"))</f>
        <v>未回答</v>
      </c>
      <c r="T4" s="167" t="str">
        <f>IF(学校設定!AE32="選択してください","未回答",IF(学校設定!AE32="参加する","〇","×"))</f>
        <v>未回答</v>
      </c>
      <c r="U4" s="167" t="str">
        <f>IF(学校設定!AE34="選択してください","未回答",IF(学校設定!AE34="【全日】参加する","〇","×"))</f>
        <v>未回答</v>
      </c>
      <c r="V4" s="167" t="str">
        <f>IF(学校設定!AF34="選択してください","未回答",IF(学校設定!AF34="【午前のみ】参加する","〇","×"))</f>
        <v>×</v>
      </c>
      <c r="W4" s="167" t="str">
        <f>IF(学校設定!AG34="選択してください","未回答",IF(学校設定!AG34="【午後のみ】参加する","〇","×"))</f>
        <v>×</v>
      </c>
      <c r="X4" s="167" t="str">
        <f>IF(学校設定!AE36="選択してください","未回答",IF(学校設定!AE36="参加する","〇","×"))</f>
        <v>未回答</v>
      </c>
      <c r="Y4" s="143">
        <f>弁当・宿泊!L12</f>
        <v>0</v>
      </c>
      <c r="Z4" s="143">
        <f>弁当・宿泊!T12</f>
        <v>0</v>
      </c>
      <c r="AA4" s="143">
        <f>弁当・宿泊!AB12</f>
        <v>0</v>
      </c>
      <c r="AB4" s="143">
        <f>弁当・宿泊!AJ12</f>
        <v>0</v>
      </c>
      <c r="AC4" s="143">
        <f>弁当・宿泊!AR12</f>
        <v>0</v>
      </c>
      <c r="AD4" s="143">
        <f>AC4*初期設定!$AF$19</f>
        <v>0</v>
      </c>
      <c r="AE4" s="143">
        <f>COUNTIFS(宿泊名簿!$G$6:$G$35,AE3,宿泊名簿!$J$6:$J$35,"○")+COUNTIFS(宿泊名簿!$G$6:$G$35,AE3,宿泊名簿!$K$6:$K$35,"○")+COUNTIFS(宿泊名簿!$G$6:$G$35,AE3,宿泊名簿!$L$6:$L$35,"○")</f>
        <v>0</v>
      </c>
      <c r="AF4" s="143">
        <f>COUNTIFS(宿泊名簿!$G$6:$G$35,AF3,宿泊名簿!$J$6:$J$35,"○")+COUNTIFS(宿泊名簿!$G$6:$G$35,AF3,宿泊名簿!$K$6:$K$35,"○")+COUNTIFS(宿泊名簿!$G$6:$G$35,AF3,宿泊名簿!$L$6:$L$35,"○")</f>
        <v>0</v>
      </c>
      <c r="AG4" s="143">
        <f>COUNTIFS(宿泊名簿!$G$6:$G$35,AG3,宿泊名簿!$M$6:$M$35,"○")+COUNTIFS(宿泊名簿!$G$6:$G$35,AG3,宿泊名簿!$N$6:$N$35,"○")+COUNTIFS(宿泊名簿!$G$6:$G$35,AG3,宿泊名簿!$O$6:$O$35,"○")</f>
        <v>0</v>
      </c>
      <c r="AH4" s="143">
        <f>COUNTIFS(宿泊名簿!$G$6:$G$35,AH3,宿泊名簿!$M$6:$M$35,"○")+COUNTIFS(宿泊名簿!$G$6:$G$35,AH3,宿泊名簿!$N$6:$N$35,"○")+COUNTIFS(宿泊名簿!$G$6:$G$35,AH3,宿泊名簿!$O$6:$O$35,"○")</f>
        <v>0</v>
      </c>
      <c r="AI4" s="143">
        <f>COUNTIFS(宿泊名簿!$G$6:$G$35,AI3,宿泊名簿!$P$6:$P$35,"○")+COUNTIFS(宿泊名簿!$G$6:$G$35,AI3,宿泊名簿!$Q$6:$Q$35,"○")+COUNTIFS(宿泊名簿!$G$6:$G$35,AI3,宿泊名簿!$R$6:$R$35,"○")</f>
        <v>0</v>
      </c>
      <c r="AJ4" s="143">
        <f>COUNTIFS(宿泊名簿!$G$6:$G$35,AJ3,宿泊名簿!$P$6:$P$35,"○")+COUNTIFS(宿泊名簿!$G$6:$G$35,AJ3,宿泊名簿!$Q$6:$Q$35,"○")+COUNTIFS(宿泊名簿!$G$6:$G$35,AJ3,宿泊名簿!$R$6:$R$35,"○")</f>
        <v>0</v>
      </c>
      <c r="AK4" s="144">
        <f>SUM(AE4:AJ4)</f>
        <v>0</v>
      </c>
      <c r="AL4" s="143">
        <f>申込書!EF37*申込書!$EF$36+申込書!EI37*申込書!$EI$36+申込書!EL37*申込書!$EL$36</f>
        <v>0</v>
      </c>
      <c r="AM4" s="143">
        <f>申込書!EF38*申込書!$EF$36+申込書!EI38*申込書!$EI$36+申込書!EL38*申込書!$EL$36</f>
        <v>0</v>
      </c>
      <c r="AN4" s="143">
        <f>申込書!EF39*申込書!$EF$36+申込書!EI39*申込書!$EI$36+申込書!EL39*申込書!$EL$36</f>
        <v>0</v>
      </c>
      <c r="AO4" s="143">
        <f>SUM(AL4:AN4)</f>
        <v>0</v>
      </c>
      <c r="AP4" s="141">
        <f>弁当・宿泊!O26</f>
        <v>0</v>
      </c>
      <c r="AQ4" s="141">
        <f>弁当・宿泊!AA26</f>
        <v>0</v>
      </c>
      <c r="AR4" s="141">
        <f>弁当・宿泊!AM26</f>
        <v>0</v>
      </c>
      <c r="AS4" s="141" t="str">
        <f>IF(弁当・宿泊!I29="","",弁当・宿泊!I29&amp;"月"&amp;弁当・宿泊!M29&amp;"日")</f>
        <v/>
      </c>
      <c r="AT4" s="141" t="str">
        <f>IF(弁当・宿泊!Q29="","",弁当・宿泊!Q29&amp;"時"&amp;弁当・宿泊!U29&amp;"分 到着")</f>
        <v/>
      </c>
      <c r="AU4" s="141" t="str">
        <f>IF(弁当・宿泊!O32="","",弁当・宿泊!O32&amp;"時"&amp;弁当・宿泊!S32&amp;"分")</f>
        <v/>
      </c>
      <c r="AV4" s="141" t="str">
        <f>IF(弁当・宿泊!AF32="","",弁当・宿泊!AF32&amp;"時"&amp;弁当・宿泊!AJ32&amp;"分")</f>
        <v/>
      </c>
      <c r="AW4" s="141">
        <f>弁当・宿泊!I35</f>
        <v>0</v>
      </c>
      <c r="AX4" s="141">
        <f>弁当・宿泊!I38</f>
        <v>0</v>
      </c>
      <c r="AY4" s="141">
        <f>弁当・宿泊!H43</f>
        <v>0</v>
      </c>
      <c r="AZ4" s="141">
        <f>宿泊名簿!F36</f>
        <v>0</v>
      </c>
      <c r="BA4" s="168"/>
    </row>
    <row r="5" spans="1:53" x14ac:dyDescent="0.4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</row>
    <row r="6" spans="1:53" x14ac:dyDescent="0.4">
      <c r="A6" s="89" t="s">
        <v>242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</row>
    <row r="7" spans="1:53" ht="6.4" customHeight="1" x14ac:dyDescent="0.4">
      <c r="A7" s="141" t="s">
        <v>243</v>
      </c>
      <c r="B7" s="141" t="s">
        <v>244</v>
      </c>
      <c r="C7" s="141" t="s">
        <v>245</v>
      </c>
      <c r="D7" s="141" t="s">
        <v>246</v>
      </c>
      <c r="E7" s="141" t="s">
        <v>247</v>
      </c>
      <c r="F7" s="141" t="s">
        <v>248</v>
      </c>
      <c r="G7" s="141" t="s">
        <v>249</v>
      </c>
      <c r="H7" s="141" t="s">
        <v>250</v>
      </c>
      <c r="I7" s="141" t="s">
        <v>251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</row>
    <row r="8" spans="1:53" ht="14.25" x14ac:dyDescent="0.4">
      <c r="A8" s="145" t="str">
        <f>IF(B8=99,"",1)</f>
        <v/>
      </c>
      <c r="B8" s="145">
        <f>_xlfn.IFNA(VLOOKUP(C8,県番号,2,FALSE),99)</f>
        <v>99</v>
      </c>
      <c r="C8" s="145" t="str">
        <f>IF(学校設定!H41="","",$C$4)</f>
        <v/>
      </c>
      <c r="D8" s="145" t="str">
        <f>IF(B8=99,"",$G$21)</f>
        <v/>
      </c>
      <c r="E8" s="145" t="str">
        <f>学校設定!AW41</f>
        <v>　</v>
      </c>
      <c r="F8" s="145" t="str">
        <f>IF(B8=99,"",学校設定!AX41)</f>
        <v/>
      </c>
      <c r="G8" s="145" t="str">
        <f>IF(B8=99,"",学校設定!AY41)</f>
        <v/>
      </c>
      <c r="H8" s="145" t="str">
        <f>IF(B8=99,"",学校設定!AZ41)</f>
        <v/>
      </c>
      <c r="I8" s="145" t="str">
        <f>IF(B8=99,"",学校設定!BA41)</f>
        <v/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</row>
    <row r="9" spans="1:53" ht="14.25" x14ac:dyDescent="0.4">
      <c r="A9" s="145" t="str">
        <f>IF(B9=99,"",2)</f>
        <v/>
      </c>
      <c r="B9" s="145">
        <f>_xlfn.IFNA(VLOOKUP(C9,県番号,2,FALSE),99)</f>
        <v>99</v>
      </c>
      <c r="C9" s="145" t="str">
        <f>IF(学校設定!H44="","",$C$4)</f>
        <v/>
      </c>
      <c r="D9" s="145" t="str">
        <f>IF(B9=99,"",$G$21)</f>
        <v/>
      </c>
      <c r="E9" s="145" t="str">
        <f>学校設定!AW42</f>
        <v>　</v>
      </c>
      <c r="F9" s="145" t="str">
        <f>IF(B9=99,"",学校設定!AX42)</f>
        <v/>
      </c>
      <c r="G9" s="145" t="str">
        <f>IF(B9=99,"",学校設定!AY42)</f>
        <v/>
      </c>
      <c r="H9" s="145" t="str">
        <f>IF(B9=99,"",学校設定!AZ42)</f>
        <v/>
      </c>
      <c r="I9" s="145" t="str">
        <f>IF(B9=99,"",学校設定!BA42)</f>
        <v/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ht="14.25" x14ac:dyDescent="0.4">
      <c r="A10" s="145" t="str">
        <f>IF(B10=99,"",3)</f>
        <v/>
      </c>
      <c r="B10" s="145">
        <f>_xlfn.IFNA(VLOOKUP(C10,県番号,2,FALSE),99)</f>
        <v>99</v>
      </c>
      <c r="C10" s="145" t="str">
        <f>IF(学校設定!H47="","",$C$4)</f>
        <v/>
      </c>
      <c r="D10" s="145" t="str">
        <f>IF(B10=99,"",$G$21)</f>
        <v/>
      </c>
      <c r="E10" s="145" t="str">
        <f>学校設定!AW43</f>
        <v>　</v>
      </c>
      <c r="F10" s="145" t="str">
        <f>IF(B10=99,"",学校設定!AX43)</f>
        <v/>
      </c>
      <c r="G10" s="145" t="str">
        <f>IF(B10=99,"",学校設定!AY43)</f>
        <v/>
      </c>
      <c r="H10" s="145" t="str">
        <f>IF(B10=99,"",学校設定!AZ43)</f>
        <v/>
      </c>
      <c r="I10" s="145" t="str">
        <f>IF(B10=99,"",学校設定!BA43)</f>
        <v/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1:53" x14ac:dyDescent="0.4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1:53" x14ac:dyDescent="0.4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s="148" customFormat="1" x14ac:dyDescent="0.4">
      <c r="A13" s="142" t="s">
        <v>287</v>
      </c>
      <c r="B13" s="169" t="s">
        <v>78</v>
      </c>
      <c r="C13" s="169" t="s">
        <v>0</v>
      </c>
      <c r="D13" s="142" t="s">
        <v>296</v>
      </c>
      <c r="E13" s="169" t="s">
        <v>178</v>
      </c>
      <c r="F13" s="169" t="s">
        <v>443</v>
      </c>
      <c r="G13" s="169" t="s">
        <v>148</v>
      </c>
      <c r="H13" s="169" t="s">
        <v>179</v>
      </c>
      <c r="I13" s="169" t="s">
        <v>180</v>
      </c>
      <c r="J13" s="169" t="s">
        <v>145</v>
      </c>
      <c r="K13" s="169" t="s">
        <v>146</v>
      </c>
      <c r="L13" s="169" t="s">
        <v>147</v>
      </c>
      <c r="M13" s="169" t="s">
        <v>252</v>
      </c>
      <c r="N13" s="169" t="s">
        <v>253</v>
      </c>
      <c r="O13" s="169" t="s">
        <v>254</v>
      </c>
      <c r="P13" s="169" t="s">
        <v>255</v>
      </c>
      <c r="Q13" s="169" t="s">
        <v>256</v>
      </c>
      <c r="R13" s="169" t="s">
        <v>257</v>
      </c>
      <c r="S13" s="169" t="s">
        <v>258</v>
      </c>
      <c r="T13" s="169" t="s">
        <v>259</v>
      </c>
      <c r="U13" s="169" t="s">
        <v>260</v>
      </c>
      <c r="V13" s="169" t="s">
        <v>261</v>
      </c>
      <c r="W13" s="169" t="s">
        <v>262</v>
      </c>
      <c r="X13" s="169" t="s">
        <v>263</v>
      </c>
      <c r="Y13" s="169" t="s">
        <v>264</v>
      </c>
      <c r="Z13" s="169" t="s">
        <v>265</v>
      </c>
      <c r="AA13" s="169" t="s">
        <v>266</v>
      </c>
      <c r="AB13" s="169" t="s">
        <v>267</v>
      </c>
      <c r="AC13" s="169" t="s">
        <v>268</v>
      </c>
      <c r="AD13" s="169" t="s">
        <v>269</v>
      </c>
      <c r="AE13" s="169" t="s">
        <v>270</v>
      </c>
      <c r="AF13" s="169" t="s">
        <v>271</v>
      </c>
      <c r="AG13" s="169" t="s">
        <v>272</v>
      </c>
      <c r="AH13" s="169" t="s">
        <v>273</v>
      </c>
      <c r="AI13" s="169" t="s">
        <v>274</v>
      </c>
      <c r="AJ13" s="169" t="s">
        <v>275</v>
      </c>
      <c r="AK13" s="169" t="s">
        <v>276</v>
      </c>
      <c r="AL13" s="169" t="s">
        <v>277</v>
      </c>
      <c r="AM13" s="169" t="s">
        <v>278</v>
      </c>
      <c r="AN13" s="169" t="s">
        <v>279</v>
      </c>
      <c r="AO13" s="169" t="s">
        <v>280</v>
      </c>
      <c r="AP13" s="169" t="s">
        <v>281</v>
      </c>
      <c r="AQ13" s="169" t="s">
        <v>282</v>
      </c>
      <c r="AR13" s="169" t="s">
        <v>283</v>
      </c>
      <c r="AS13" s="169" t="s">
        <v>284</v>
      </c>
      <c r="AT13" s="169" t="s">
        <v>285</v>
      </c>
      <c r="AU13" s="169" t="s">
        <v>286</v>
      </c>
      <c r="AV13" s="170"/>
      <c r="AW13" s="170"/>
      <c r="AX13" s="170"/>
      <c r="AY13" s="170"/>
      <c r="AZ13" s="170"/>
      <c r="BA13" s="170"/>
    </row>
    <row r="14" spans="1:53" ht="14.25" x14ac:dyDescent="0.4">
      <c r="A14" s="145">
        <f>IF(A13=COUNT($B$14:B14),"",COUNT($B$14:B14))</f>
        <v>1</v>
      </c>
      <c r="B14" s="146">
        <f>_xlfn.IFNA(VLOOKUP(C14,県番号,2,FALSE),99)</f>
        <v>99</v>
      </c>
      <c r="C14" s="145" t="str">
        <f>IF(学校設定!L26=0,"",学校設定!$H$5)</f>
        <v/>
      </c>
      <c r="D14" s="141" t="str">
        <f>IF(B14=99,"",$G$21)</f>
        <v/>
      </c>
      <c r="E14" s="145" t="str">
        <f>IF(B14=99,"","男子１")</f>
        <v/>
      </c>
      <c r="F14" s="145" t="str">
        <f>IF(B14=99,"",IF(男!A4=1,"単独","合同"))</f>
        <v/>
      </c>
      <c r="G14" s="145" t="str">
        <f>IF(B14=99,"",男!K3)</f>
        <v/>
      </c>
      <c r="H14" s="147">
        <f>男!X3</f>
        <v>0</v>
      </c>
      <c r="I14" s="147">
        <f>男!X4</f>
        <v>0</v>
      </c>
      <c r="J14" s="145" t="str">
        <f>男!AE8</f>
        <v>　</v>
      </c>
      <c r="K14" s="145">
        <f>男!AF8</f>
        <v>0</v>
      </c>
      <c r="L14" s="145">
        <f>男!AG8</f>
        <v>0</v>
      </c>
      <c r="M14" s="145" t="str">
        <f>男!AE9</f>
        <v>　</v>
      </c>
      <c r="N14" s="145">
        <f>男!AF9</f>
        <v>0</v>
      </c>
      <c r="O14" s="145">
        <f>男!AG9</f>
        <v>0</v>
      </c>
      <c r="P14" s="145">
        <f>男!AK9</f>
        <v>0</v>
      </c>
      <c r="Q14" s="145">
        <f>男!AL9</f>
        <v>0</v>
      </c>
      <c r="R14" s="145" t="str">
        <f>男!AE10</f>
        <v>　</v>
      </c>
      <c r="S14" s="145">
        <f>男!AF10</f>
        <v>0</v>
      </c>
      <c r="T14" s="145">
        <f>男!AG10</f>
        <v>0</v>
      </c>
      <c r="U14" s="145">
        <f>男!AK10</f>
        <v>0</v>
      </c>
      <c r="V14" s="145">
        <f>男!AL10</f>
        <v>0</v>
      </c>
      <c r="W14" s="145" t="str">
        <f>男!AE11</f>
        <v>　</v>
      </c>
      <c r="X14" s="145">
        <f>男!AF11</f>
        <v>0</v>
      </c>
      <c r="Y14" s="145">
        <f>男!AG11</f>
        <v>0</v>
      </c>
      <c r="Z14" s="145">
        <f>男!AK11</f>
        <v>0</v>
      </c>
      <c r="AA14" s="145">
        <f>男!AL11</f>
        <v>0</v>
      </c>
      <c r="AB14" s="145" t="str">
        <f>男!AE12</f>
        <v>　</v>
      </c>
      <c r="AC14" s="145">
        <f>男!AF12</f>
        <v>0</v>
      </c>
      <c r="AD14" s="145">
        <f>男!AG12</f>
        <v>0</v>
      </c>
      <c r="AE14" s="145">
        <f>男!AK12</f>
        <v>0</v>
      </c>
      <c r="AF14" s="145">
        <f>男!AL12</f>
        <v>0</v>
      </c>
      <c r="AG14" s="145" t="str">
        <f>男!AE13</f>
        <v>　</v>
      </c>
      <c r="AH14" s="145">
        <f>男!AF13</f>
        <v>0</v>
      </c>
      <c r="AI14" s="145">
        <f>男!AG13</f>
        <v>0</v>
      </c>
      <c r="AJ14" s="145">
        <f>男!AK13</f>
        <v>0</v>
      </c>
      <c r="AK14" s="145">
        <f>男!AL13</f>
        <v>0</v>
      </c>
      <c r="AL14" s="145" t="str">
        <f>男!AE14</f>
        <v>　</v>
      </c>
      <c r="AM14" s="145">
        <f>男!AF14</f>
        <v>0</v>
      </c>
      <c r="AN14" s="145">
        <f>男!AG14</f>
        <v>0</v>
      </c>
      <c r="AO14" s="145">
        <f>男!AK14</f>
        <v>0</v>
      </c>
      <c r="AP14" s="145">
        <f>男!AL14</f>
        <v>0</v>
      </c>
      <c r="AQ14" s="145" t="str">
        <f>男!AE15</f>
        <v>　</v>
      </c>
      <c r="AR14" s="145">
        <f>男!AF15</f>
        <v>0</v>
      </c>
      <c r="AS14" s="145">
        <f>男!AG15</f>
        <v>0</v>
      </c>
      <c r="AT14" s="145">
        <f>男!AK15</f>
        <v>0</v>
      </c>
      <c r="AU14" s="145">
        <f>男!AL15</f>
        <v>0</v>
      </c>
      <c r="AV14" s="89"/>
      <c r="AW14" s="89"/>
      <c r="AX14" s="89"/>
      <c r="AY14" s="89"/>
      <c r="AZ14" s="89"/>
      <c r="BA14" s="89"/>
    </row>
    <row r="15" spans="1:53" ht="14.25" x14ac:dyDescent="0.4">
      <c r="A15" s="145">
        <f>IF(A14=COUNT($B$14:B15),"",COUNT($B$14:B15))</f>
        <v>2</v>
      </c>
      <c r="B15" s="146">
        <f>_xlfn.IFNA(VLOOKUP(C15,県番号,2,FALSE),99)</f>
        <v>99</v>
      </c>
      <c r="C15" s="145" t="str">
        <f>IF(学校設定!L26="","",IF(OR(学校設定!L26=1,学校設定!L26=0),"",学校設定!$H$5))</f>
        <v/>
      </c>
      <c r="D15" s="141" t="str">
        <f>IF(B15=99,"",$G$21)</f>
        <v/>
      </c>
      <c r="E15" s="145" t="str">
        <f>IF(B15=99,"","男子２")</f>
        <v/>
      </c>
      <c r="F15" s="145" t="str">
        <f>IF(B15=99,"",IF(男!A19=1,"単独","合同"))</f>
        <v/>
      </c>
      <c r="G15" s="145" t="str">
        <f>IF(B15=99,"",男!K18)</f>
        <v/>
      </c>
      <c r="H15" s="147">
        <f>男!X18</f>
        <v>0</v>
      </c>
      <c r="I15" s="147">
        <f>男!X19</f>
        <v>0</v>
      </c>
      <c r="J15" s="145" t="str">
        <f>男!AE23</f>
        <v>　</v>
      </c>
      <c r="K15" s="145">
        <f>男!AF23</f>
        <v>0</v>
      </c>
      <c r="L15" s="145">
        <f>男!AG23</f>
        <v>0</v>
      </c>
      <c r="M15" s="145" t="str">
        <f>男!AE24</f>
        <v>　</v>
      </c>
      <c r="N15" s="145">
        <f>男!AF24</f>
        <v>0</v>
      </c>
      <c r="O15" s="145">
        <f>男!AG24</f>
        <v>0</v>
      </c>
      <c r="P15" s="145">
        <f>男!AK24</f>
        <v>0</v>
      </c>
      <c r="Q15" s="145">
        <f>男!AL24</f>
        <v>0</v>
      </c>
      <c r="R15" s="145" t="str">
        <f>男!AE25</f>
        <v>　</v>
      </c>
      <c r="S15" s="145">
        <f>男!AF25</f>
        <v>0</v>
      </c>
      <c r="T15" s="145">
        <f>男!AG25</f>
        <v>0</v>
      </c>
      <c r="U15" s="145">
        <f>男!AK25</f>
        <v>0</v>
      </c>
      <c r="V15" s="145">
        <f>男!AL25</f>
        <v>0</v>
      </c>
      <c r="W15" s="145" t="str">
        <f>男!AE26</f>
        <v>　</v>
      </c>
      <c r="X15" s="145">
        <f>男!AF26</f>
        <v>0</v>
      </c>
      <c r="Y15" s="145">
        <f>男!AG26</f>
        <v>0</v>
      </c>
      <c r="Z15" s="145">
        <f>男!AK26</f>
        <v>0</v>
      </c>
      <c r="AA15" s="145">
        <f>男!AL26</f>
        <v>0</v>
      </c>
      <c r="AB15" s="145" t="str">
        <f>男!AE27</f>
        <v>　</v>
      </c>
      <c r="AC15" s="145">
        <f>男!AF27</f>
        <v>0</v>
      </c>
      <c r="AD15" s="145">
        <f>男!AG27</f>
        <v>0</v>
      </c>
      <c r="AE15" s="145">
        <f>男!AK27</f>
        <v>0</v>
      </c>
      <c r="AF15" s="145">
        <f>男!AL27</f>
        <v>0</v>
      </c>
      <c r="AG15" s="145" t="str">
        <f>男!AE28</f>
        <v>　</v>
      </c>
      <c r="AH15" s="145">
        <f>男!AF28</f>
        <v>0</v>
      </c>
      <c r="AI15" s="145">
        <f>男!AG28</f>
        <v>0</v>
      </c>
      <c r="AJ15" s="145">
        <f>男!AK28</f>
        <v>0</v>
      </c>
      <c r="AK15" s="145">
        <f>男!AL28</f>
        <v>0</v>
      </c>
      <c r="AL15" s="145" t="str">
        <f>男!AE29</f>
        <v>　</v>
      </c>
      <c r="AM15" s="145">
        <f>男!AF29</f>
        <v>0</v>
      </c>
      <c r="AN15" s="145">
        <f>男!AG29</f>
        <v>0</v>
      </c>
      <c r="AO15" s="145">
        <f>男!AK29</f>
        <v>0</v>
      </c>
      <c r="AP15" s="145">
        <f>男!AL29</f>
        <v>0</v>
      </c>
      <c r="AQ15" s="145" t="str">
        <f>男!AE30</f>
        <v>　</v>
      </c>
      <c r="AR15" s="145">
        <f>男!AF30</f>
        <v>0</v>
      </c>
      <c r="AS15" s="145">
        <f>男!AG30</f>
        <v>0</v>
      </c>
      <c r="AT15" s="145">
        <f>男!AK30</f>
        <v>0</v>
      </c>
      <c r="AU15" s="145">
        <f>男!AL30</f>
        <v>0</v>
      </c>
      <c r="AV15" s="89"/>
      <c r="AW15" s="89"/>
      <c r="AX15" s="89"/>
      <c r="AY15" s="89"/>
      <c r="AZ15" s="89"/>
      <c r="BA15" s="89"/>
    </row>
    <row r="16" spans="1:53" ht="14.25" x14ac:dyDescent="0.4">
      <c r="A16" s="145">
        <f>IF(A15=COUNT($B$14:B16),"",COUNT($B$14:B16))</f>
        <v>3</v>
      </c>
      <c r="B16" s="146">
        <f>_xlfn.IFNA(VLOOKUP(C16,県番号,2,FALSE),99)</f>
        <v>99</v>
      </c>
      <c r="C16" s="145" t="str">
        <f>IF(学校設定!Y26=0,"",学校設定!$H$5)</f>
        <v/>
      </c>
      <c r="D16" s="141" t="str">
        <f>IF(B16=99,"",$G$21)</f>
        <v/>
      </c>
      <c r="E16" s="145" t="str">
        <f>IF(B16=99,"","女子１")</f>
        <v/>
      </c>
      <c r="F16" s="145" t="str">
        <f>IF(B16=99,"",IF(女!A4=1,"単独","合同"))</f>
        <v/>
      </c>
      <c r="G16" s="145" t="str">
        <f>IF(B16=99,"",女!K3)</f>
        <v/>
      </c>
      <c r="H16" s="147">
        <f>女!X3</f>
        <v>0</v>
      </c>
      <c r="I16" s="147">
        <f>女!X4</f>
        <v>0</v>
      </c>
      <c r="J16" s="145" t="str">
        <f>女!AE8</f>
        <v>　</v>
      </c>
      <c r="K16" s="145">
        <f>女!AF8</f>
        <v>0</v>
      </c>
      <c r="L16" s="145">
        <f>女!AG8</f>
        <v>0</v>
      </c>
      <c r="M16" s="145" t="str">
        <f>女!AE9</f>
        <v>　</v>
      </c>
      <c r="N16" s="145">
        <f>女!AF9</f>
        <v>0</v>
      </c>
      <c r="O16" s="145">
        <f>女!AG9</f>
        <v>0</v>
      </c>
      <c r="P16" s="145">
        <f>女!AK9</f>
        <v>0</v>
      </c>
      <c r="Q16" s="145">
        <f>女!AL9</f>
        <v>0</v>
      </c>
      <c r="R16" s="145" t="str">
        <f>女!AE10</f>
        <v>　</v>
      </c>
      <c r="S16" s="145">
        <f>女!AF10</f>
        <v>0</v>
      </c>
      <c r="T16" s="145">
        <f>女!AG10</f>
        <v>0</v>
      </c>
      <c r="U16" s="145">
        <f>女!AK10</f>
        <v>0</v>
      </c>
      <c r="V16" s="145">
        <f>女!AL10</f>
        <v>0</v>
      </c>
      <c r="W16" s="145" t="str">
        <f>女!AE11</f>
        <v>　</v>
      </c>
      <c r="X16" s="145">
        <f>女!AF11</f>
        <v>0</v>
      </c>
      <c r="Y16" s="145">
        <f>女!AG11</f>
        <v>0</v>
      </c>
      <c r="Z16" s="145">
        <f>女!AK11</f>
        <v>0</v>
      </c>
      <c r="AA16" s="145">
        <f>女!AL11</f>
        <v>0</v>
      </c>
      <c r="AB16" s="145" t="str">
        <f>女!AE12</f>
        <v>　</v>
      </c>
      <c r="AC16" s="145">
        <f>女!AF12</f>
        <v>0</v>
      </c>
      <c r="AD16" s="145">
        <f>女!AG12</f>
        <v>0</v>
      </c>
      <c r="AE16" s="145">
        <f>女!AK12</f>
        <v>0</v>
      </c>
      <c r="AF16" s="145">
        <f>女!AL12</f>
        <v>0</v>
      </c>
      <c r="AG16" s="145" t="str">
        <f>女!AE13</f>
        <v>　</v>
      </c>
      <c r="AH16" s="145">
        <f>女!AF13</f>
        <v>0</v>
      </c>
      <c r="AI16" s="145">
        <f>女!AG13</f>
        <v>0</v>
      </c>
      <c r="AJ16" s="145">
        <f>女!AK13</f>
        <v>0</v>
      </c>
      <c r="AK16" s="145">
        <f>女!AL13</f>
        <v>0</v>
      </c>
      <c r="AL16" s="145">
        <f>女!AE14</f>
        <v>0</v>
      </c>
      <c r="AM16" s="145">
        <f>女!AF14</f>
        <v>0</v>
      </c>
      <c r="AN16" s="145">
        <f>女!AG14</f>
        <v>0</v>
      </c>
      <c r="AO16" s="145">
        <f>女!AK14</f>
        <v>0</v>
      </c>
      <c r="AP16" s="145">
        <f>女!AL14</f>
        <v>0</v>
      </c>
      <c r="AQ16" s="145">
        <f>女!AE15</f>
        <v>0</v>
      </c>
      <c r="AR16" s="145">
        <f>女!AF15</f>
        <v>0</v>
      </c>
      <c r="AS16" s="145">
        <f>女!AG15</f>
        <v>0</v>
      </c>
      <c r="AT16" s="145">
        <f>女!AK15</f>
        <v>0</v>
      </c>
      <c r="AU16" s="145">
        <f>女!AL15</f>
        <v>0</v>
      </c>
      <c r="AV16" s="89"/>
      <c r="AW16" s="89"/>
      <c r="AX16" s="89"/>
      <c r="AY16" s="89"/>
      <c r="AZ16" s="89"/>
      <c r="BA16" s="89"/>
    </row>
    <row r="17" spans="1:53" ht="14.25" x14ac:dyDescent="0.4">
      <c r="A17" s="145">
        <f>IF(A16=COUNT($B$14:B17),"",COUNT($B$14:B17))</f>
        <v>4</v>
      </c>
      <c r="B17" s="146">
        <f>_xlfn.IFNA(VLOOKUP(C17,県番号,2,FALSE),99)</f>
        <v>99</v>
      </c>
      <c r="C17" s="145" t="str">
        <f>IF(学校設定!Y26="","",IF(OR(学校設定!Y26=1,学校設定!Y26=0),"",学校設定!$H$5))</f>
        <v/>
      </c>
      <c r="D17" s="141" t="str">
        <f>IF(B17=99,"",$G$21)</f>
        <v/>
      </c>
      <c r="E17" s="145" t="str">
        <f>IF(B17=99,"","女子２")</f>
        <v/>
      </c>
      <c r="F17" s="145" t="str">
        <f>IF(B17=99,"",IF(女!A19=1,"単独","合同"))</f>
        <v/>
      </c>
      <c r="G17" s="145" t="str">
        <f>IF(B17=99,"",女!K18)</f>
        <v/>
      </c>
      <c r="H17" s="147">
        <f>女!X18</f>
        <v>0</v>
      </c>
      <c r="I17" s="147">
        <f>女!X19</f>
        <v>0</v>
      </c>
      <c r="J17" s="145" t="str">
        <f>女!AE23</f>
        <v>　</v>
      </c>
      <c r="K17" s="145">
        <f>女!AF23</f>
        <v>0</v>
      </c>
      <c r="L17" s="145">
        <f>女!AG23</f>
        <v>0</v>
      </c>
      <c r="M17" s="145" t="str">
        <f>女!AE24</f>
        <v>　</v>
      </c>
      <c r="N17" s="145">
        <f>女!AF24</f>
        <v>0</v>
      </c>
      <c r="O17" s="145">
        <f>女!AG24</f>
        <v>0</v>
      </c>
      <c r="P17" s="145">
        <f>女!AK24</f>
        <v>0</v>
      </c>
      <c r="Q17" s="145">
        <f>女!AL24</f>
        <v>0</v>
      </c>
      <c r="R17" s="145" t="str">
        <f>女!AE25</f>
        <v>　</v>
      </c>
      <c r="S17" s="145">
        <f>女!AF25</f>
        <v>0</v>
      </c>
      <c r="T17" s="145">
        <f>女!AG25</f>
        <v>0</v>
      </c>
      <c r="U17" s="145">
        <f>女!AK25</f>
        <v>0</v>
      </c>
      <c r="V17" s="145">
        <f>女!AL25</f>
        <v>0</v>
      </c>
      <c r="W17" s="145" t="str">
        <f>女!AE26</f>
        <v>　</v>
      </c>
      <c r="X17" s="145">
        <f>女!AF26</f>
        <v>0</v>
      </c>
      <c r="Y17" s="145">
        <f>女!AG26</f>
        <v>0</v>
      </c>
      <c r="Z17" s="145">
        <f>女!AK26</f>
        <v>0</v>
      </c>
      <c r="AA17" s="145">
        <f>女!AL26</f>
        <v>0</v>
      </c>
      <c r="AB17" s="145" t="str">
        <f>女!AE27</f>
        <v>　</v>
      </c>
      <c r="AC17" s="145">
        <f>女!AF27</f>
        <v>0</v>
      </c>
      <c r="AD17" s="145">
        <f>女!AG27</f>
        <v>0</v>
      </c>
      <c r="AE17" s="145">
        <f>女!AK27</f>
        <v>0</v>
      </c>
      <c r="AF17" s="145">
        <f>女!AL27</f>
        <v>0</v>
      </c>
      <c r="AG17" s="145" t="str">
        <f>女!AE28</f>
        <v>　</v>
      </c>
      <c r="AH17" s="145">
        <f>女!AF28</f>
        <v>0</v>
      </c>
      <c r="AI17" s="145">
        <f>女!AG28</f>
        <v>0</v>
      </c>
      <c r="AJ17" s="145">
        <f>女!AK28</f>
        <v>0</v>
      </c>
      <c r="AK17" s="145">
        <f>女!AL28</f>
        <v>0</v>
      </c>
      <c r="AL17" s="145">
        <f>女!AE29</f>
        <v>0</v>
      </c>
      <c r="AM17" s="145">
        <f>女!AF29</f>
        <v>0</v>
      </c>
      <c r="AN17" s="145">
        <f>女!AG29</f>
        <v>0</v>
      </c>
      <c r="AO17" s="145">
        <f>女!AK29</f>
        <v>0</v>
      </c>
      <c r="AP17" s="145">
        <f>女!AL29</f>
        <v>0</v>
      </c>
      <c r="AQ17" s="145">
        <f>女!AE30</f>
        <v>0</v>
      </c>
      <c r="AR17" s="145">
        <f>女!AF30</f>
        <v>0</v>
      </c>
      <c r="AS17" s="145">
        <f>女!AG30</f>
        <v>0</v>
      </c>
      <c r="AT17" s="145">
        <f>女!AK30</f>
        <v>0</v>
      </c>
      <c r="AU17" s="145">
        <f>女!AL30</f>
        <v>0</v>
      </c>
      <c r="AV17" s="89"/>
      <c r="AW17" s="89"/>
      <c r="AX17" s="89"/>
      <c r="AY17" s="89"/>
      <c r="AZ17" s="89"/>
      <c r="BA17" s="89"/>
    </row>
    <row r="18" spans="1:53" x14ac:dyDescent="0.4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1:53" x14ac:dyDescent="0.4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</row>
    <row r="20" spans="1:53" ht="19.5" thickBot="1" x14ac:dyDescent="0.4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89"/>
      <c r="AV20" s="89"/>
      <c r="AW20" s="89"/>
      <c r="AX20" s="89"/>
      <c r="AY20" s="89"/>
      <c r="AZ20" s="89"/>
      <c r="BA20" s="89"/>
    </row>
    <row r="21" spans="1:53" ht="19.5" thickBot="1" x14ac:dyDescent="0.45">
      <c r="A21" s="171" t="s">
        <v>317</v>
      </c>
      <c r="B21" s="172" t="str">
        <f>SUBSTITUTE(SUBSTITUTE(学校設定!H9," ","　"),"　","")</f>
        <v/>
      </c>
      <c r="C21" s="171"/>
      <c r="D21" s="171">
        <f>学校設定!H8</f>
        <v>0</v>
      </c>
      <c r="E21" s="171"/>
      <c r="F21" s="171"/>
      <c r="G21" s="173" t="str">
        <f>SUBSTITUTE(SUBSTITUTE(TRIM(B21),"高校","高等学校"),"高等学校","")</f>
        <v/>
      </c>
      <c r="H21" s="173" t="str">
        <f>SUBSTITUTE(SUBSTITUTE(D21,"こうこう","こうとうがっこう"),"こうとうがっこう","")</f>
        <v>0</v>
      </c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89"/>
      <c r="AV21" s="89"/>
      <c r="AW21" s="89"/>
      <c r="AX21" s="89"/>
      <c r="AY21" s="89"/>
      <c r="AZ21" s="89"/>
      <c r="BA21" s="89"/>
    </row>
    <row r="22" spans="1:53" ht="18.75" x14ac:dyDescent="0.4">
      <c r="A22" s="171"/>
      <c r="B22" s="171" t="s">
        <v>318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89"/>
      <c r="AV22" s="89"/>
      <c r="AW22" s="89"/>
      <c r="AX22" s="89"/>
      <c r="AY22" s="89"/>
      <c r="AZ22" s="89"/>
      <c r="BA22" s="89"/>
    </row>
    <row r="23" spans="1:53" ht="18.75" x14ac:dyDescent="0.4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89"/>
      <c r="AV23" s="89"/>
      <c r="AW23" s="89"/>
      <c r="AX23" s="89"/>
      <c r="AY23" s="89"/>
      <c r="AZ23" s="89"/>
      <c r="BA23" s="89"/>
    </row>
    <row r="24" spans="1:53" ht="18.75" x14ac:dyDescent="0.4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89"/>
      <c r="AV24" s="89"/>
      <c r="AW24" s="89"/>
      <c r="AX24" s="89"/>
      <c r="AY24" s="89"/>
      <c r="AZ24" s="89"/>
      <c r="BA24" s="89"/>
    </row>
    <row r="25" spans="1:53" x14ac:dyDescent="0.4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</row>
    <row r="26" spans="1:53" x14ac:dyDescent="0.4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</row>
    <row r="27" spans="1:53" ht="14.25" thickBot="1" x14ac:dyDescent="0.4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x14ac:dyDescent="0.4">
      <c r="A28" s="653"/>
      <c r="B28" s="174"/>
      <c r="C28" s="174"/>
      <c r="D28" s="174"/>
      <c r="E28" s="174"/>
      <c r="F28" s="655" t="s">
        <v>191</v>
      </c>
      <c r="G28" s="653" t="s">
        <v>181</v>
      </c>
      <c r="H28" s="655" t="s">
        <v>193</v>
      </c>
      <c r="I28" s="656" t="s">
        <v>182</v>
      </c>
      <c r="J28" s="649" t="s">
        <v>183</v>
      </c>
      <c r="K28" s="650"/>
      <c r="L28" s="651"/>
      <c r="M28" s="649" t="s">
        <v>184</v>
      </c>
      <c r="N28" s="650"/>
      <c r="O28" s="651"/>
      <c r="P28" s="652" t="s">
        <v>185</v>
      </c>
      <c r="Q28" s="650"/>
      <c r="R28" s="651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</row>
    <row r="29" spans="1:53" x14ac:dyDescent="0.4">
      <c r="A29" s="654"/>
      <c r="B29" s="175"/>
      <c r="C29" s="175" t="s">
        <v>299</v>
      </c>
      <c r="D29" s="175" t="s">
        <v>298</v>
      </c>
      <c r="E29" s="175" t="s">
        <v>297</v>
      </c>
      <c r="F29" s="654"/>
      <c r="G29" s="654"/>
      <c r="H29" s="654"/>
      <c r="I29" s="657"/>
      <c r="J29" s="176" t="s">
        <v>186</v>
      </c>
      <c r="K29" s="177" t="s">
        <v>187</v>
      </c>
      <c r="L29" s="178" t="s">
        <v>188</v>
      </c>
      <c r="M29" s="176" t="s">
        <v>186</v>
      </c>
      <c r="N29" s="177" t="s">
        <v>187</v>
      </c>
      <c r="O29" s="178" t="s">
        <v>188</v>
      </c>
      <c r="P29" s="179" t="s">
        <v>186</v>
      </c>
      <c r="Q29" s="177" t="s">
        <v>187</v>
      </c>
      <c r="R29" s="178" t="s">
        <v>188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</row>
    <row r="30" spans="1:53" ht="14.25" thickBot="1" x14ac:dyDescent="0.45">
      <c r="A30" s="180"/>
      <c r="B30" s="180"/>
      <c r="C30" s="180"/>
      <c r="D30" s="180"/>
      <c r="E30" s="180"/>
      <c r="F30" s="180"/>
      <c r="G30" s="180"/>
      <c r="H30" s="180"/>
      <c r="I30" s="181"/>
      <c r="J30" s="182">
        <f>初期設定!$AF$16</f>
        <v>5500</v>
      </c>
      <c r="K30" s="183">
        <f>初期設定!$P$16</f>
        <v>6500</v>
      </c>
      <c r="L30" s="184">
        <f>初期設定!$P$19</f>
        <v>5000</v>
      </c>
      <c r="M30" s="182">
        <f>初期設定!$AF$16</f>
        <v>5500</v>
      </c>
      <c r="N30" s="183">
        <f>初期設定!$P$16</f>
        <v>6500</v>
      </c>
      <c r="O30" s="184">
        <f>初期設定!$P$19</f>
        <v>5000</v>
      </c>
      <c r="P30" s="182">
        <f>初期設定!$AF$16</f>
        <v>5500</v>
      </c>
      <c r="Q30" s="183">
        <f>初期設定!$P$16</f>
        <v>6500</v>
      </c>
      <c r="R30" s="184">
        <f>初期設定!$P$19</f>
        <v>5000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</row>
    <row r="31" spans="1:53" x14ac:dyDescent="0.4">
      <c r="A31" s="89">
        <v>1</v>
      </c>
      <c r="B31" s="89">
        <f>IF(宿泊名簿!B6="",99,宿泊名簿!B6)</f>
        <v>99</v>
      </c>
      <c r="C31" s="89" t="str">
        <f>IF(宿泊名簿!C6="","",宿泊名簿!C6)</f>
        <v/>
      </c>
      <c r="D31" s="89" t="str">
        <f>IF(宿泊名簿!D6="","",宿泊名簿!D6)</f>
        <v/>
      </c>
      <c r="E31" s="89" t="str">
        <f>IF(宿泊名簿!E6="","",宿泊名簿!E6)</f>
        <v/>
      </c>
      <c r="F31" s="89" t="str">
        <f>IF(宿泊名簿!F6="","",宿泊名簿!F6)</f>
        <v/>
      </c>
      <c r="G31" s="89" t="str">
        <f>IF(宿泊名簿!G6="","",宿泊名簿!G6)</f>
        <v/>
      </c>
      <c r="H31" s="89" t="str">
        <f>IF(宿泊名簿!H6="","",宿泊名簿!H6)</f>
        <v/>
      </c>
      <c r="I31" s="89" t="str">
        <f>IF(宿泊名簿!I6="","",宿泊名簿!I6)</f>
        <v/>
      </c>
      <c r="J31" s="89" t="str">
        <f>IF(宿泊名簿!J6="","",宿泊名簿!J6)</f>
        <v/>
      </c>
      <c r="K31" s="89" t="str">
        <f>IF(宿泊名簿!K6="","",宿泊名簿!K6)</f>
        <v/>
      </c>
      <c r="L31" s="89" t="str">
        <f>IF(宿泊名簿!L6="","",宿泊名簿!L6)</f>
        <v/>
      </c>
      <c r="M31" s="89" t="str">
        <f>IF(宿泊名簿!M6="","",宿泊名簿!M6)</f>
        <v/>
      </c>
      <c r="N31" s="89" t="str">
        <f>IF(宿泊名簿!N6="","",宿泊名簿!N6)</f>
        <v/>
      </c>
      <c r="O31" s="89" t="str">
        <f>IF(宿泊名簿!O6="","",宿泊名簿!O6)</f>
        <v/>
      </c>
      <c r="P31" s="89" t="str">
        <f>IF(宿泊名簿!P6="","",宿泊名簿!P6)</f>
        <v/>
      </c>
      <c r="Q31" s="89" t="str">
        <f>IF(宿泊名簿!Q6="","",宿泊名簿!Q6)</f>
        <v/>
      </c>
      <c r="R31" s="89" t="str">
        <f>IF(宿泊名簿!R6="","",宿泊名簿!R6)</f>
        <v/>
      </c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</row>
    <row r="32" spans="1:53" x14ac:dyDescent="0.4">
      <c r="A32" s="89">
        <v>2</v>
      </c>
      <c r="B32" s="89">
        <f>IF(宿泊名簿!B7="",99,宿泊名簿!B7)</f>
        <v>99</v>
      </c>
      <c r="C32" s="89" t="str">
        <f>IF(宿泊名簿!C7="","",宿泊名簿!C7)</f>
        <v/>
      </c>
      <c r="D32" s="89" t="str">
        <f>IF(宿泊名簿!D7="","",宿泊名簿!D7)</f>
        <v/>
      </c>
      <c r="E32" s="89" t="str">
        <f>IF(宿泊名簿!E7="","",宿泊名簿!E7)</f>
        <v/>
      </c>
      <c r="F32" s="89" t="str">
        <f>IF(宿泊名簿!F7="","",宿泊名簿!F7)</f>
        <v/>
      </c>
      <c r="G32" s="89" t="str">
        <f>IF(宿泊名簿!G7="","",宿泊名簿!G7)</f>
        <v/>
      </c>
      <c r="H32" s="89" t="str">
        <f>IF(宿泊名簿!H7="","",宿泊名簿!H7)</f>
        <v/>
      </c>
      <c r="I32" s="89" t="str">
        <f>IF(宿泊名簿!I7="","",宿泊名簿!I7)</f>
        <v/>
      </c>
      <c r="J32" s="89" t="str">
        <f>IF(宿泊名簿!J7="","",宿泊名簿!J7)</f>
        <v/>
      </c>
      <c r="K32" s="89" t="str">
        <f>IF(宿泊名簿!K7="","",宿泊名簿!K7)</f>
        <v/>
      </c>
      <c r="L32" s="89" t="str">
        <f>IF(宿泊名簿!L7="","",宿泊名簿!L7)</f>
        <v/>
      </c>
      <c r="M32" s="89" t="str">
        <f>IF(宿泊名簿!M7="","",宿泊名簿!M7)</f>
        <v/>
      </c>
      <c r="N32" s="89" t="str">
        <f>IF(宿泊名簿!N7="","",宿泊名簿!N7)</f>
        <v/>
      </c>
      <c r="O32" s="89" t="str">
        <f>IF(宿泊名簿!O7="","",宿泊名簿!O7)</f>
        <v/>
      </c>
      <c r="P32" s="89" t="str">
        <f>IF(宿泊名簿!P7="","",宿泊名簿!P7)</f>
        <v/>
      </c>
      <c r="Q32" s="89" t="str">
        <f>IF(宿泊名簿!Q7="","",宿泊名簿!Q7)</f>
        <v/>
      </c>
      <c r="R32" s="89" t="str">
        <f>IF(宿泊名簿!R7="","",宿泊名簿!R7)</f>
        <v/>
      </c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</row>
    <row r="33" spans="1:53" x14ac:dyDescent="0.4">
      <c r="A33" s="89">
        <v>3</v>
      </c>
      <c r="B33" s="89">
        <f>IF(宿泊名簿!B8="",99,宿泊名簿!B8)</f>
        <v>99</v>
      </c>
      <c r="C33" s="89" t="str">
        <f>IF(宿泊名簿!C8="","",宿泊名簿!C8)</f>
        <v/>
      </c>
      <c r="D33" s="89" t="str">
        <f>IF(宿泊名簿!D8="","",宿泊名簿!D8)</f>
        <v/>
      </c>
      <c r="E33" s="89" t="str">
        <f>IF(宿泊名簿!E8="","",宿泊名簿!E8)</f>
        <v/>
      </c>
      <c r="F33" s="89" t="str">
        <f>IF(宿泊名簿!F8="","",宿泊名簿!F8)</f>
        <v/>
      </c>
      <c r="G33" s="89" t="str">
        <f>IF(宿泊名簿!G8="","",宿泊名簿!G8)</f>
        <v/>
      </c>
      <c r="H33" s="89" t="str">
        <f>IF(宿泊名簿!H8="","",宿泊名簿!H8)</f>
        <v/>
      </c>
      <c r="I33" s="89" t="str">
        <f>IF(宿泊名簿!I8="","",宿泊名簿!I8)</f>
        <v/>
      </c>
      <c r="J33" s="89" t="str">
        <f>IF(宿泊名簿!J8="","",宿泊名簿!J8)</f>
        <v/>
      </c>
      <c r="K33" s="89" t="str">
        <f>IF(宿泊名簿!K8="","",宿泊名簿!K8)</f>
        <v/>
      </c>
      <c r="L33" s="89" t="str">
        <f>IF(宿泊名簿!L8="","",宿泊名簿!L8)</f>
        <v/>
      </c>
      <c r="M33" s="89" t="str">
        <f>IF(宿泊名簿!M8="","",宿泊名簿!M8)</f>
        <v/>
      </c>
      <c r="N33" s="89" t="str">
        <f>IF(宿泊名簿!N8="","",宿泊名簿!N8)</f>
        <v/>
      </c>
      <c r="O33" s="89" t="str">
        <f>IF(宿泊名簿!O8="","",宿泊名簿!O8)</f>
        <v/>
      </c>
      <c r="P33" s="89" t="str">
        <f>IF(宿泊名簿!P8="","",宿泊名簿!P8)</f>
        <v/>
      </c>
      <c r="Q33" s="89" t="str">
        <f>IF(宿泊名簿!Q8="","",宿泊名簿!Q8)</f>
        <v/>
      </c>
      <c r="R33" s="89" t="str">
        <f>IF(宿泊名簿!R8="","",宿泊名簿!R8)</f>
        <v/>
      </c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</row>
    <row r="34" spans="1:53" x14ac:dyDescent="0.4">
      <c r="A34" s="89">
        <v>4</v>
      </c>
      <c r="B34" s="89">
        <f>IF(宿泊名簿!B9="",99,宿泊名簿!B9)</f>
        <v>99</v>
      </c>
      <c r="C34" s="89" t="str">
        <f>IF(宿泊名簿!C9="","",宿泊名簿!C9)</f>
        <v/>
      </c>
      <c r="D34" s="89" t="str">
        <f>IF(宿泊名簿!D9="","",宿泊名簿!D9)</f>
        <v/>
      </c>
      <c r="E34" s="89" t="str">
        <f>IF(宿泊名簿!E9="","",宿泊名簿!E9)</f>
        <v/>
      </c>
      <c r="F34" s="89" t="str">
        <f>IF(宿泊名簿!F9="","",宿泊名簿!F9)</f>
        <v/>
      </c>
      <c r="G34" s="89" t="str">
        <f>IF(宿泊名簿!G9="","",宿泊名簿!G9)</f>
        <v/>
      </c>
      <c r="H34" s="89" t="str">
        <f>IF(宿泊名簿!H9="","",宿泊名簿!H9)</f>
        <v/>
      </c>
      <c r="I34" s="89" t="str">
        <f>IF(宿泊名簿!I9="","",宿泊名簿!I9)</f>
        <v/>
      </c>
      <c r="J34" s="89" t="str">
        <f>IF(宿泊名簿!J9="","",宿泊名簿!J9)</f>
        <v/>
      </c>
      <c r="K34" s="89" t="str">
        <f>IF(宿泊名簿!K9="","",宿泊名簿!K9)</f>
        <v/>
      </c>
      <c r="L34" s="89" t="str">
        <f>IF(宿泊名簿!L9="","",宿泊名簿!L9)</f>
        <v/>
      </c>
      <c r="M34" s="89" t="str">
        <f>IF(宿泊名簿!M9="","",宿泊名簿!M9)</f>
        <v/>
      </c>
      <c r="N34" s="89" t="str">
        <f>IF(宿泊名簿!N9="","",宿泊名簿!N9)</f>
        <v/>
      </c>
      <c r="O34" s="89" t="str">
        <f>IF(宿泊名簿!O9="","",宿泊名簿!O9)</f>
        <v/>
      </c>
      <c r="P34" s="89" t="str">
        <f>IF(宿泊名簿!P9="","",宿泊名簿!P9)</f>
        <v/>
      </c>
      <c r="Q34" s="89" t="str">
        <f>IF(宿泊名簿!Q9="","",宿泊名簿!Q9)</f>
        <v/>
      </c>
      <c r="R34" s="89" t="str">
        <f>IF(宿泊名簿!R9="","",宿泊名簿!R9)</f>
        <v/>
      </c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</row>
    <row r="35" spans="1:53" x14ac:dyDescent="0.4">
      <c r="A35" s="89">
        <v>5</v>
      </c>
      <c r="B35" s="89">
        <f>IF(宿泊名簿!B10="",99,宿泊名簿!B10)</f>
        <v>99</v>
      </c>
      <c r="C35" s="89" t="str">
        <f>IF(宿泊名簿!C10="","",宿泊名簿!C10)</f>
        <v/>
      </c>
      <c r="D35" s="89" t="str">
        <f>IF(宿泊名簿!D10="","",宿泊名簿!D10)</f>
        <v/>
      </c>
      <c r="E35" s="89" t="str">
        <f>IF(宿泊名簿!E10="","",宿泊名簿!E10)</f>
        <v/>
      </c>
      <c r="F35" s="89" t="str">
        <f>IF(宿泊名簿!F10="","",宿泊名簿!F10)</f>
        <v/>
      </c>
      <c r="G35" s="89" t="str">
        <f>IF(宿泊名簿!G10="","",宿泊名簿!G10)</f>
        <v/>
      </c>
      <c r="H35" s="89" t="str">
        <f>IF(宿泊名簿!H10="","",宿泊名簿!H10)</f>
        <v/>
      </c>
      <c r="I35" s="89" t="str">
        <f>IF(宿泊名簿!I10="","",宿泊名簿!I10)</f>
        <v/>
      </c>
      <c r="J35" s="89" t="str">
        <f>IF(宿泊名簿!J10="","",宿泊名簿!J10)</f>
        <v/>
      </c>
      <c r="K35" s="89" t="str">
        <f>IF(宿泊名簿!K10="","",宿泊名簿!K10)</f>
        <v/>
      </c>
      <c r="L35" s="89" t="str">
        <f>IF(宿泊名簿!L10="","",宿泊名簿!L10)</f>
        <v/>
      </c>
      <c r="M35" s="89" t="str">
        <f>IF(宿泊名簿!M10="","",宿泊名簿!M10)</f>
        <v/>
      </c>
      <c r="N35" s="89" t="str">
        <f>IF(宿泊名簿!N10="","",宿泊名簿!N10)</f>
        <v/>
      </c>
      <c r="O35" s="89" t="str">
        <f>IF(宿泊名簿!O10="","",宿泊名簿!O10)</f>
        <v/>
      </c>
      <c r="P35" s="89" t="str">
        <f>IF(宿泊名簿!P10="","",宿泊名簿!P10)</f>
        <v/>
      </c>
      <c r="Q35" s="89" t="str">
        <f>IF(宿泊名簿!Q10="","",宿泊名簿!Q10)</f>
        <v/>
      </c>
      <c r="R35" s="89" t="str">
        <f>IF(宿泊名簿!R10="","",宿泊名簿!R10)</f>
        <v/>
      </c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</row>
    <row r="36" spans="1:53" x14ac:dyDescent="0.4">
      <c r="A36" s="89">
        <v>6</v>
      </c>
      <c r="B36" s="89">
        <f>IF(宿泊名簿!B11="",99,宿泊名簿!B11)</f>
        <v>99</v>
      </c>
      <c r="C36" s="89" t="str">
        <f>IF(宿泊名簿!C11="","",宿泊名簿!C11)</f>
        <v/>
      </c>
      <c r="D36" s="89" t="str">
        <f>IF(宿泊名簿!D11="","",宿泊名簿!D11)</f>
        <v/>
      </c>
      <c r="E36" s="89" t="str">
        <f>IF(宿泊名簿!E11="","",宿泊名簿!E11)</f>
        <v/>
      </c>
      <c r="F36" s="89" t="str">
        <f>IF(宿泊名簿!F11="","",宿泊名簿!F11)</f>
        <v/>
      </c>
      <c r="G36" s="89" t="str">
        <f>IF(宿泊名簿!G11="","",宿泊名簿!G11)</f>
        <v/>
      </c>
      <c r="H36" s="89" t="str">
        <f>IF(宿泊名簿!H11="","",宿泊名簿!H11)</f>
        <v/>
      </c>
      <c r="I36" s="89" t="str">
        <f>IF(宿泊名簿!I11="","",宿泊名簿!I11)</f>
        <v/>
      </c>
      <c r="J36" s="89" t="str">
        <f>IF(宿泊名簿!J11="","",宿泊名簿!J11)</f>
        <v/>
      </c>
      <c r="K36" s="89" t="str">
        <f>IF(宿泊名簿!K11="","",宿泊名簿!K11)</f>
        <v/>
      </c>
      <c r="L36" s="89" t="str">
        <f>IF(宿泊名簿!L11="","",宿泊名簿!L11)</f>
        <v/>
      </c>
      <c r="M36" s="89" t="str">
        <f>IF(宿泊名簿!M11="","",宿泊名簿!M11)</f>
        <v/>
      </c>
      <c r="N36" s="89" t="str">
        <f>IF(宿泊名簿!N11="","",宿泊名簿!N11)</f>
        <v/>
      </c>
      <c r="O36" s="89" t="str">
        <f>IF(宿泊名簿!O11="","",宿泊名簿!O11)</f>
        <v/>
      </c>
      <c r="P36" s="89" t="str">
        <f>IF(宿泊名簿!P11="","",宿泊名簿!P11)</f>
        <v/>
      </c>
      <c r="Q36" s="89" t="str">
        <f>IF(宿泊名簿!Q11="","",宿泊名簿!Q11)</f>
        <v/>
      </c>
      <c r="R36" s="89" t="str">
        <f>IF(宿泊名簿!R11="","",宿泊名簿!R11)</f>
        <v/>
      </c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</row>
    <row r="37" spans="1:53" x14ac:dyDescent="0.4">
      <c r="A37" s="89">
        <v>7</v>
      </c>
      <c r="B37" s="89">
        <f>IF(宿泊名簿!B12="",99,宿泊名簿!B12)</f>
        <v>99</v>
      </c>
      <c r="C37" s="89" t="str">
        <f>IF(宿泊名簿!C12="","",宿泊名簿!C12)</f>
        <v/>
      </c>
      <c r="D37" s="89" t="str">
        <f>IF(宿泊名簿!D12="","",宿泊名簿!D12)</f>
        <v/>
      </c>
      <c r="E37" s="89" t="str">
        <f>IF(宿泊名簿!E12="","",宿泊名簿!E12)</f>
        <v/>
      </c>
      <c r="F37" s="89" t="str">
        <f>IF(宿泊名簿!F12="","",宿泊名簿!F12)</f>
        <v/>
      </c>
      <c r="G37" s="89" t="str">
        <f>IF(宿泊名簿!G12="","",宿泊名簿!G12)</f>
        <v/>
      </c>
      <c r="H37" s="89" t="str">
        <f>IF(宿泊名簿!H12="","",宿泊名簿!H12)</f>
        <v/>
      </c>
      <c r="I37" s="89" t="str">
        <f>IF(宿泊名簿!I12="","",宿泊名簿!I12)</f>
        <v/>
      </c>
      <c r="J37" s="89" t="str">
        <f>IF(宿泊名簿!J12="","",宿泊名簿!J12)</f>
        <v/>
      </c>
      <c r="K37" s="89" t="str">
        <f>IF(宿泊名簿!K12="","",宿泊名簿!K12)</f>
        <v/>
      </c>
      <c r="L37" s="89" t="str">
        <f>IF(宿泊名簿!L12="","",宿泊名簿!L12)</f>
        <v/>
      </c>
      <c r="M37" s="89" t="str">
        <f>IF(宿泊名簿!M12="","",宿泊名簿!M12)</f>
        <v/>
      </c>
      <c r="N37" s="89" t="str">
        <f>IF(宿泊名簿!N12="","",宿泊名簿!N12)</f>
        <v/>
      </c>
      <c r="O37" s="89" t="str">
        <f>IF(宿泊名簿!O12="","",宿泊名簿!O12)</f>
        <v/>
      </c>
      <c r="P37" s="89" t="str">
        <f>IF(宿泊名簿!P12="","",宿泊名簿!P12)</f>
        <v/>
      </c>
      <c r="Q37" s="89" t="str">
        <f>IF(宿泊名簿!Q12="","",宿泊名簿!Q12)</f>
        <v/>
      </c>
      <c r="R37" s="89" t="str">
        <f>IF(宿泊名簿!R12="","",宿泊名簿!R12)</f>
        <v/>
      </c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</row>
    <row r="38" spans="1:53" x14ac:dyDescent="0.4">
      <c r="A38" s="89">
        <v>8</v>
      </c>
      <c r="B38" s="89">
        <f>IF(宿泊名簿!B13="",99,宿泊名簿!B13)</f>
        <v>99</v>
      </c>
      <c r="C38" s="89" t="str">
        <f>IF(宿泊名簿!C13="","",宿泊名簿!C13)</f>
        <v/>
      </c>
      <c r="D38" s="89" t="str">
        <f>IF(宿泊名簿!D13="","",宿泊名簿!D13)</f>
        <v/>
      </c>
      <c r="E38" s="89" t="str">
        <f>IF(宿泊名簿!E13="","",宿泊名簿!E13)</f>
        <v/>
      </c>
      <c r="F38" s="89" t="str">
        <f>IF(宿泊名簿!F13="","",宿泊名簿!F13)</f>
        <v/>
      </c>
      <c r="G38" s="89" t="str">
        <f>IF(宿泊名簿!G13="","",宿泊名簿!G13)</f>
        <v/>
      </c>
      <c r="H38" s="89" t="str">
        <f>IF(宿泊名簿!H13="","",宿泊名簿!H13)</f>
        <v/>
      </c>
      <c r="I38" s="89" t="str">
        <f>IF(宿泊名簿!I13="","",宿泊名簿!I13)</f>
        <v/>
      </c>
      <c r="J38" s="89" t="str">
        <f>IF(宿泊名簿!J13="","",宿泊名簿!J13)</f>
        <v/>
      </c>
      <c r="K38" s="89" t="str">
        <f>IF(宿泊名簿!K13="","",宿泊名簿!K13)</f>
        <v/>
      </c>
      <c r="L38" s="89" t="str">
        <f>IF(宿泊名簿!L13="","",宿泊名簿!L13)</f>
        <v/>
      </c>
      <c r="M38" s="89" t="str">
        <f>IF(宿泊名簿!M13="","",宿泊名簿!M13)</f>
        <v/>
      </c>
      <c r="N38" s="89" t="str">
        <f>IF(宿泊名簿!N13="","",宿泊名簿!N13)</f>
        <v/>
      </c>
      <c r="O38" s="89" t="str">
        <f>IF(宿泊名簿!O13="","",宿泊名簿!O13)</f>
        <v/>
      </c>
      <c r="P38" s="89" t="str">
        <f>IF(宿泊名簿!P13="","",宿泊名簿!P13)</f>
        <v/>
      </c>
      <c r="Q38" s="89" t="str">
        <f>IF(宿泊名簿!Q13="","",宿泊名簿!Q13)</f>
        <v/>
      </c>
      <c r="R38" s="89" t="str">
        <f>IF(宿泊名簿!R13="","",宿泊名簿!R13)</f>
        <v/>
      </c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</row>
    <row r="39" spans="1:53" x14ac:dyDescent="0.4">
      <c r="A39" s="89">
        <v>9</v>
      </c>
      <c r="B39" s="89">
        <f>IF(宿泊名簿!B14="",99,宿泊名簿!B14)</f>
        <v>99</v>
      </c>
      <c r="C39" s="89" t="str">
        <f>IF(宿泊名簿!C14="","",宿泊名簿!C14)</f>
        <v/>
      </c>
      <c r="D39" s="89" t="str">
        <f>IF(宿泊名簿!D14="","",宿泊名簿!D14)</f>
        <v/>
      </c>
      <c r="E39" s="89" t="str">
        <f>IF(宿泊名簿!E14="","",宿泊名簿!E14)</f>
        <v/>
      </c>
      <c r="F39" s="89" t="str">
        <f>IF(宿泊名簿!F14="","",宿泊名簿!F14)</f>
        <v/>
      </c>
      <c r="G39" s="89" t="str">
        <f>IF(宿泊名簿!G14="","",宿泊名簿!G14)</f>
        <v/>
      </c>
      <c r="H39" s="89" t="str">
        <f>IF(宿泊名簿!H14="","",宿泊名簿!H14)</f>
        <v/>
      </c>
      <c r="I39" s="89" t="str">
        <f>IF(宿泊名簿!I14="","",宿泊名簿!I14)</f>
        <v/>
      </c>
      <c r="J39" s="89" t="str">
        <f>IF(宿泊名簿!J14="","",宿泊名簿!J14)</f>
        <v/>
      </c>
      <c r="K39" s="89" t="str">
        <f>IF(宿泊名簿!K14="","",宿泊名簿!K14)</f>
        <v/>
      </c>
      <c r="L39" s="89" t="str">
        <f>IF(宿泊名簿!L14="","",宿泊名簿!L14)</f>
        <v/>
      </c>
      <c r="M39" s="89" t="str">
        <f>IF(宿泊名簿!M14="","",宿泊名簿!M14)</f>
        <v/>
      </c>
      <c r="N39" s="89" t="str">
        <f>IF(宿泊名簿!N14="","",宿泊名簿!N14)</f>
        <v/>
      </c>
      <c r="O39" s="89" t="str">
        <f>IF(宿泊名簿!O14="","",宿泊名簿!O14)</f>
        <v/>
      </c>
      <c r="P39" s="89" t="str">
        <f>IF(宿泊名簿!P14="","",宿泊名簿!P14)</f>
        <v/>
      </c>
      <c r="Q39" s="89" t="str">
        <f>IF(宿泊名簿!Q14="","",宿泊名簿!Q14)</f>
        <v/>
      </c>
      <c r="R39" s="89" t="str">
        <f>IF(宿泊名簿!R14="","",宿泊名簿!R14)</f>
        <v/>
      </c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</row>
    <row r="40" spans="1:53" x14ac:dyDescent="0.4">
      <c r="A40" s="89">
        <v>10</v>
      </c>
      <c r="B40" s="89">
        <f>IF(宿泊名簿!B15="",99,宿泊名簿!B15)</f>
        <v>99</v>
      </c>
      <c r="C40" s="89" t="str">
        <f>IF(宿泊名簿!C15="","",宿泊名簿!C15)</f>
        <v/>
      </c>
      <c r="D40" s="89" t="str">
        <f>IF(宿泊名簿!D15="","",宿泊名簿!D15)</f>
        <v/>
      </c>
      <c r="E40" s="89" t="str">
        <f>IF(宿泊名簿!E15="","",宿泊名簿!E15)</f>
        <v/>
      </c>
      <c r="F40" s="89" t="str">
        <f>IF(宿泊名簿!F15="","",宿泊名簿!F15)</f>
        <v/>
      </c>
      <c r="G40" s="89" t="str">
        <f>IF(宿泊名簿!G15="","",宿泊名簿!G15)</f>
        <v/>
      </c>
      <c r="H40" s="89" t="str">
        <f>IF(宿泊名簿!H15="","",宿泊名簿!H15)</f>
        <v/>
      </c>
      <c r="I40" s="89" t="str">
        <f>IF(宿泊名簿!I15="","",宿泊名簿!I15)</f>
        <v/>
      </c>
      <c r="J40" s="89" t="str">
        <f>IF(宿泊名簿!J15="","",宿泊名簿!J15)</f>
        <v/>
      </c>
      <c r="K40" s="89" t="str">
        <f>IF(宿泊名簿!K15="","",宿泊名簿!K15)</f>
        <v/>
      </c>
      <c r="L40" s="89" t="str">
        <f>IF(宿泊名簿!L15="","",宿泊名簿!L15)</f>
        <v/>
      </c>
      <c r="M40" s="89" t="str">
        <f>IF(宿泊名簿!M15="","",宿泊名簿!M15)</f>
        <v/>
      </c>
      <c r="N40" s="89" t="str">
        <f>IF(宿泊名簿!N15="","",宿泊名簿!N15)</f>
        <v/>
      </c>
      <c r="O40" s="89" t="str">
        <f>IF(宿泊名簿!O15="","",宿泊名簿!O15)</f>
        <v/>
      </c>
      <c r="P40" s="89" t="str">
        <f>IF(宿泊名簿!P15="","",宿泊名簿!P15)</f>
        <v/>
      </c>
      <c r="Q40" s="89" t="str">
        <f>IF(宿泊名簿!Q15="","",宿泊名簿!Q15)</f>
        <v/>
      </c>
      <c r="R40" s="89" t="str">
        <f>IF(宿泊名簿!R15="","",宿泊名簿!R15)</f>
        <v/>
      </c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</row>
    <row r="41" spans="1:53" x14ac:dyDescent="0.4">
      <c r="A41" s="89">
        <v>11</v>
      </c>
      <c r="B41" s="89">
        <f>IF(宿泊名簿!B16="",99,宿泊名簿!B16)</f>
        <v>99</v>
      </c>
      <c r="C41" s="89" t="str">
        <f>IF(宿泊名簿!C16="","",宿泊名簿!C16)</f>
        <v/>
      </c>
      <c r="D41" s="89" t="str">
        <f>IF(宿泊名簿!D16="","",宿泊名簿!D16)</f>
        <v/>
      </c>
      <c r="E41" s="89" t="str">
        <f>IF(宿泊名簿!E16="","",宿泊名簿!E16)</f>
        <v/>
      </c>
      <c r="F41" s="89" t="str">
        <f>IF(宿泊名簿!F16="","",宿泊名簿!F16)</f>
        <v/>
      </c>
      <c r="G41" s="89" t="str">
        <f>IF(宿泊名簿!G16="","",宿泊名簿!G16)</f>
        <v/>
      </c>
      <c r="H41" s="89" t="str">
        <f>IF(宿泊名簿!H16="","",宿泊名簿!H16)</f>
        <v/>
      </c>
      <c r="I41" s="89" t="str">
        <f>IF(宿泊名簿!I16="","",宿泊名簿!I16)</f>
        <v/>
      </c>
      <c r="J41" s="89" t="str">
        <f>IF(宿泊名簿!J16="","",宿泊名簿!J16)</f>
        <v/>
      </c>
      <c r="K41" s="89" t="str">
        <f>IF(宿泊名簿!K16="","",宿泊名簿!K16)</f>
        <v/>
      </c>
      <c r="L41" s="89" t="str">
        <f>IF(宿泊名簿!L16="","",宿泊名簿!L16)</f>
        <v/>
      </c>
      <c r="M41" s="89" t="str">
        <f>IF(宿泊名簿!M16="","",宿泊名簿!M16)</f>
        <v/>
      </c>
      <c r="N41" s="89" t="str">
        <f>IF(宿泊名簿!N16="","",宿泊名簿!N16)</f>
        <v/>
      </c>
      <c r="O41" s="89" t="str">
        <f>IF(宿泊名簿!O16="","",宿泊名簿!O16)</f>
        <v/>
      </c>
      <c r="P41" s="89" t="str">
        <f>IF(宿泊名簿!P16="","",宿泊名簿!P16)</f>
        <v/>
      </c>
      <c r="Q41" s="89" t="str">
        <f>IF(宿泊名簿!Q16="","",宿泊名簿!Q16)</f>
        <v/>
      </c>
      <c r="R41" s="89" t="str">
        <f>IF(宿泊名簿!R16="","",宿泊名簿!R16)</f>
        <v/>
      </c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</row>
    <row r="42" spans="1:53" x14ac:dyDescent="0.4">
      <c r="A42" s="89">
        <v>12</v>
      </c>
      <c r="B42" s="89">
        <f>IF(宿泊名簿!B17="",99,宿泊名簿!B17)</f>
        <v>99</v>
      </c>
      <c r="C42" s="89" t="str">
        <f>IF(宿泊名簿!C17="","",宿泊名簿!C17)</f>
        <v/>
      </c>
      <c r="D42" s="89" t="str">
        <f>IF(宿泊名簿!D17="","",宿泊名簿!D17)</f>
        <v/>
      </c>
      <c r="E42" s="89" t="str">
        <f>IF(宿泊名簿!E17="","",宿泊名簿!E17)</f>
        <v/>
      </c>
      <c r="F42" s="89" t="str">
        <f>IF(宿泊名簿!F17="","",宿泊名簿!F17)</f>
        <v/>
      </c>
      <c r="G42" s="89" t="str">
        <f>IF(宿泊名簿!G17="","",宿泊名簿!G17)</f>
        <v/>
      </c>
      <c r="H42" s="89" t="str">
        <f>IF(宿泊名簿!H17="","",宿泊名簿!H17)</f>
        <v/>
      </c>
      <c r="I42" s="89" t="str">
        <f>IF(宿泊名簿!I17="","",宿泊名簿!I17)</f>
        <v/>
      </c>
      <c r="J42" s="89" t="str">
        <f>IF(宿泊名簿!J17="","",宿泊名簿!J17)</f>
        <v/>
      </c>
      <c r="K42" s="89" t="str">
        <f>IF(宿泊名簿!K17="","",宿泊名簿!K17)</f>
        <v/>
      </c>
      <c r="L42" s="89" t="str">
        <f>IF(宿泊名簿!L17="","",宿泊名簿!L17)</f>
        <v/>
      </c>
      <c r="M42" s="89" t="str">
        <f>IF(宿泊名簿!M17="","",宿泊名簿!M17)</f>
        <v/>
      </c>
      <c r="N42" s="89" t="str">
        <f>IF(宿泊名簿!N17="","",宿泊名簿!N17)</f>
        <v/>
      </c>
      <c r="O42" s="89" t="str">
        <f>IF(宿泊名簿!O17="","",宿泊名簿!O17)</f>
        <v/>
      </c>
      <c r="P42" s="89" t="str">
        <f>IF(宿泊名簿!P17="","",宿泊名簿!P17)</f>
        <v/>
      </c>
      <c r="Q42" s="89" t="str">
        <f>IF(宿泊名簿!Q17="","",宿泊名簿!Q17)</f>
        <v/>
      </c>
      <c r="R42" s="89" t="str">
        <f>IF(宿泊名簿!R17="","",宿泊名簿!R17)</f>
        <v/>
      </c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</row>
    <row r="43" spans="1:53" x14ac:dyDescent="0.4">
      <c r="A43" s="89">
        <v>13</v>
      </c>
      <c r="B43" s="89">
        <f>IF(宿泊名簿!B18="",99,宿泊名簿!B18)</f>
        <v>99</v>
      </c>
      <c r="C43" s="89" t="str">
        <f>IF(宿泊名簿!C18="","",宿泊名簿!C18)</f>
        <v/>
      </c>
      <c r="D43" s="89" t="str">
        <f>IF(宿泊名簿!D18="","",宿泊名簿!D18)</f>
        <v/>
      </c>
      <c r="E43" s="89" t="str">
        <f>IF(宿泊名簿!E18="","",宿泊名簿!E18)</f>
        <v/>
      </c>
      <c r="F43" s="89" t="str">
        <f>IF(宿泊名簿!F18="","",宿泊名簿!F18)</f>
        <v/>
      </c>
      <c r="G43" s="89" t="str">
        <f>IF(宿泊名簿!G18="","",宿泊名簿!G18)</f>
        <v/>
      </c>
      <c r="H43" s="89" t="str">
        <f>IF(宿泊名簿!H18="","",宿泊名簿!H18)</f>
        <v/>
      </c>
      <c r="I43" s="89" t="str">
        <f>IF(宿泊名簿!I18="","",宿泊名簿!I18)</f>
        <v/>
      </c>
      <c r="J43" s="89" t="str">
        <f>IF(宿泊名簿!J18="","",宿泊名簿!J18)</f>
        <v/>
      </c>
      <c r="K43" s="89" t="str">
        <f>IF(宿泊名簿!K18="","",宿泊名簿!K18)</f>
        <v/>
      </c>
      <c r="L43" s="89" t="str">
        <f>IF(宿泊名簿!L18="","",宿泊名簿!L18)</f>
        <v/>
      </c>
      <c r="M43" s="89" t="str">
        <f>IF(宿泊名簿!M18="","",宿泊名簿!M18)</f>
        <v/>
      </c>
      <c r="N43" s="89" t="str">
        <f>IF(宿泊名簿!N18="","",宿泊名簿!N18)</f>
        <v/>
      </c>
      <c r="O43" s="89" t="str">
        <f>IF(宿泊名簿!O18="","",宿泊名簿!O18)</f>
        <v/>
      </c>
      <c r="P43" s="89" t="str">
        <f>IF(宿泊名簿!P18="","",宿泊名簿!P18)</f>
        <v/>
      </c>
      <c r="Q43" s="89" t="str">
        <f>IF(宿泊名簿!Q18="","",宿泊名簿!Q18)</f>
        <v/>
      </c>
      <c r="R43" s="89" t="str">
        <f>IF(宿泊名簿!R18="","",宿泊名簿!R18)</f>
        <v/>
      </c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</row>
    <row r="44" spans="1:53" x14ac:dyDescent="0.4">
      <c r="A44" s="89">
        <v>14</v>
      </c>
      <c r="B44" s="89">
        <f>IF(宿泊名簿!B19="",99,宿泊名簿!B19)</f>
        <v>99</v>
      </c>
      <c r="C44" s="89" t="str">
        <f>IF(宿泊名簿!C19="","",宿泊名簿!C19)</f>
        <v/>
      </c>
      <c r="D44" s="89" t="str">
        <f>IF(宿泊名簿!D19="","",宿泊名簿!D19)</f>
        <v/>
      </c>
      <c r="E44" s="89" t="str">
        <f>IF(宿泊名簿!E19="","",宿泊名簿!E19)</f>
        <v/>
      </c>
      <c r="F44" s="89" t="str">
        <f>IF(宿泊名簿!F19="","",宿泊名簿!F19)</f>
        <v/>
      </c>
      <c r="G44" s="89" t="str">
        <f>IF(宿泊名簿!G19="","",宿泊名簿!G19)</f>
        <v/>
      </c>
      <c r="H44" s="89" t="str">
        <f>IF(宿泊名簿!H19="","",宿泊名簿!H19)</f>
        <v/>
      </c>
      <c r="I44" s="89" t="str">
        <f>IF(宿泊名簿!I19="","",宿泊名簿!I19)</f>
        <v/>
      </c>
      <c r="J44" s="89" t="str">
        <f>IF(宿泊名簿!J19="","",宿泊名簿!J19)</f>
        <v/>
      </c>
      <c r="K44" s="89" t="str">
        <f>IF(宿泊名簿!K19="","",宿泊名簿!K19)</f>
        <v/>
      </c>
      <c r="L44" s="89" t="str">
        <f>IF(宿泊名簿!L19="","",宿泊名簿!L19)</f>
        <v/>
      </c>
      <c r="M44" s="89" t="str">
        <f>IF(宿泊名簿!M19="","",宿泊名簿!M19)</f>
        <v/>
      </c>
      <c r="N44" s="89" t="str">
        <f>IF(宿泊名簿!N19="","",宿泊名簿!N19)</f>
        <v/>
      </c>
      <c r="O44" s="89" t="str">
        <f>IF(宿泊名簿!O19="","",宿泊名簿!O19)</f>
        <v/>
      </c>
      <c r="P44" s="89" t="str">
        <f>IF(宿泊名簿!P19="","",宿泊名簿!P19)</f>
        <v/>
      </c>
      <c r="Q44" s="89" t="str">
        <f>IF(宿泊名簿!Q19="","",宿泊名簿!Q19)</f>
        <v/>
      </c>
      <c r="R44" s="89" t="str">
        <f>IF(宿泊名簿!R19="","",宿泊名簿!R19)</f>
        <v/>
      </c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</row>
    <row r="45" spans="1:53" x14ac:dyDescent="0.4">
      <c r="A45" s="89">
        <v>15</v>
      </c>
      <c r="B45" s="89">
        <f>IF(宿泊名簿!B20="",99,宿泊名簿!B20)</f>
        <v>99</v>
      </c>
      <c r="C45" s="89" t="str">
        <f>IF(宿泊名簿!C20="","",宿泊名簿!C20)</f>
        <v/>
      </c>
      <c r="D45" s="89" t="str">
        <f>IF(宿泊名簿!D20="","",宿泊名簿!D20)</f>
        <v/>
      </c>
      <c r="E45" s="89" t="str">
        <f>IF(宿泊名簿!E20="","",宿泊名簿!E20)</f>
        <v/>
      </c>
      <c r="F45" s="89" t="str">
        <f>IF(宿泊名簿!F20="","",宿泊名簿!F20)</f>
        <v/>
      </c>
      <c r="G45" s="89" t="str">
        <f>IF(宿泊名簿!G20="","",宿泊名簿!G20)</f>
        <v/>
      </c>
      <c r="H45" s="89" t="str">
        <f>IF(宿泊名簿!H20="","",宿泊名簿!H20)</f>
        <v/>
      </c>
      <c r="I45" s="89" t="str">
        <f>IF(宿泊名簿!I20="","",宿泊名簿!I20)</f>
        <v/>
      </c>
      <c r="J45" s="89" t="str">
        <f>IF(宿泊名簿!J20="","",宿泊名簿!J20)</f>
        <v/>
      </c>
      <c r="K45" s="89" t="str">
        <f>IF(宿泊名簿!K20="","",宿泊名簿!K20)</f>
        <v/>
      </c>
      <c r="L45" s="89" t="str">
        <f>IF(宿泊名簿!L20="","",宿泊名簿!L20)</f>
        <v/>
      </c>
      <c r="M45" s="89" t="str">
        <f>IF(宿泊名簿!M20="","",宿泊名簿!M20)</f>
        <v/>
      </c>
      <c r="N45" s="89" t="str">
        <f>IF(宿泊名簿!N20="","",宿泊名簿!N20)</f>
        <v/>
      </c>
      <c r="O45" s="89" t="str">
        <f>IF(宿泊名簿!O20="","",宿泊名簿!O20)</f>
        <v/>
      </c>
      <c r="P45" s="89" t="str">
        <f>IF(宿泊名簿!P20="","",宿泊名簿!P20)</f>
        <v/>
      </c>
      <c r="Q45" s="89" t="str">
        <f>IF(宿泊名簿!Q20="","",宿泊名簿!Q20)</f>
        <v/>
      </c>
      <c r="R45" s="89" t="str">
        <f>IF(宿泊名簿!R20="","",宿泊名簿!R20)</f>
        <v/>
      </c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</row>
    <row r="46" spans="1:53" x14ac:dyDescent="0.4">
      <c r="A46" s="89">
        <v>16</v>
      </c>
      <c r="B46" s="89">
        <f>IF(宿泊名簿!B21="",99,宿泊名簿!B21)</f>
        <v>99</v>
      </c>
      <c r="C46" s="89" t="str">
        <f>IF(宿泊名簿!C21="","",宿泊名簿!C21)</f>
        <v/>
      </c>
      <c r="D46" s="89" t="str">
        <f>IF(宿泊名簿!D21="","",宿泊名簿!D21)</f>
        <v/>
      </c>
      <c r="E46" s="89" t="str">
        <f>IF(宿泊名簿!E21="","",宿泊名簿!E21)</f>
        <v/>
      </c>
      <c r="F46" s="89" t="str">
        <f>IF(宿泊名簿!F21="","",宿泊名簿!F21)</f>
        <v/>
      </c>
      <c r="G46" s="89" t="str">
        <f>IF(宿泊名簿!G21="","",宿泊名簿!G21)</f>
        <v/>
      </c>
      <c r="H46" s="89" t="str">
        <f>IF(宿泊名簿!H21="","",宿泊名簿!H21)</f>
        <v/>
      </c>
      <c r="I46" s="89" t="str">
        <f>IF(宿泊名簿!I21="","",宿泊名簿!I21)</f>
        <v/>
      </c>
      <c r="J46" s="89" t="str">
        <f>IF(宿泊名簿!J21="","",宿泊名簿!J21)</f>
        <v/>
      </c>
      <c r="K46" s="89" t="str">
        <f>IF(宿泊名簿!K21="","",宿泊名簿!K21)</f>
        <v/>
      </c>
      <c r="L46" s="89" t="str">
        <f>IF(宿泊名簿!L21="","",宿泊名簿!L21)</f>
        <v/>
      </c>
      <c r="M46" s="89" t="str">
        <f>IF(宿泊名簿!M21="","",宿泊名簿!M21)</f>
        <v/>
      </c>
      <c r="N46" s="89" t="str">
        <f>IF(宿泊名簿!N21="","",宿泊名簿!N21)</f>
        <v/>
      </c>
      <c r="O46" s="89" t="str">
        <f>IF(宿泊名簿!O21="","",宿泊名簿!O21)</f>
        <v/>
      </c>
      <c r="P46" s="89" t="str">
        <f>IF(宿泊名簿!P21="","",宿泊名簿!P21)</f>
        <v/>
      </c>
      <c r="Q46" s="89" t="str">
        <f>IF(宿泊名簿!Q21="","",宿泊名簿!Q21)</f>
        <v/>
      </c>
      <c r="R46" s="89" t="str">
        <f>IF(宿泊名簿!R21="","",宿泊名簿!R21)</f>
        <v/>
      </c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</row>
    <row r="47" spans="1:53" x14ac:dyDescent="0.4">
      <c r="A47" s="89">
        <v>17</v>
      </c>
      <c r="B47" s="89">
        <f>IF(宿泊名簿!B22="",99,宿泊名簿!B22)</f>
        <v>99</v>
      </c>
      <c r="C47" s="89" t="str">
        <f>IF(宿泊名簿!C22="","",宿泊名簿!C22)</f>
        <v/>
      </c>
      <c r="D47" s="89" t="str">
        <f>IF(宿泊名簿!D22="","",宿泊名簿!D22)</f>
        <v/>
      </c>
      <c r="E47" s="89" t="str">
        <f>IF(宿泊名簿!E22="","",宿泊名簿!E22)</f>
        <v/>
      </c>
      <c r="F47" s="89" t="str">
        <f>IF(宿泊名簿!F22="","",宿泊名簿!F22)</f>
        <v/>
      </c>
      <c r="G47" s="89" t="str">
        <f>IF(宿泊名簿!G22="","",宿泊名簿!G22)</f>
        <v/>
      </c>
      <c r="H47" s="89" t="str">
        <f>IF(宿泊名簿!H22="","",宿泊名簿!H22)</f>
        <v/>
      </c>
      <c r="I47" s="89" t="str">
        <f>IF(宿泊名簿!I22="","",宿泊名簿!I22)</f>
        <v/>
      </c>
      <c r="J47" s="89" t="str">
        <f>IF(宿泊名簿!J22="","",宿泊名簿!J22)</f>
        <v/>
      </c>
      <c r="K47" s="89" t="str">
        <f>IF(宿泊名簿!K22="","",宿泊名簿!K22)</f>
        <v/>
      </c>
      <c r="L47" s="89" t="str">
        <f>IF(宿泊名簿!L22="","",宿泊名簿!L22)</f>
        <v/>
      </c>
      <c r="M47" s="89" t="str">
        <f>IF(宿泊名簿!M22="","",宿泊名簿!M22)</f>
        <v/>
      </c>
      <c r="N47" s="89" t="str">
        <f>IF(宿泊名簿!N22="","",宿泊名簿!N22)</f>
        <v/>
      </c>
      <c r="O47" s="89" t="str">
        <f>IF(宿泊名簿!O22="","",宿泊名簿!O22)</f>
        <v/>
      </c>
      <c r="P47" s="89" t="str">
        <f>IF(宿泊名簿!P22="","",宿泊名簿!P22)</f>
        <v/>
      </c>
      <c r="Q47" s="89" t="str">
        <f>IF(宿泊名簿!Q22="","",宿泊名簿!Q22)</f>
        <v/>
      </c>
      <c r="R47" s="89" t="str">
        <f>IF(宿泊名簿!R22="","",宿泊名簿!R22)</f>
        <v/>
      </c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</row>
    <row r="48" spans="1:53" x14ac:dyDescent="0.4">
      <c r="A48" s="89">
        <v>18</v>
      </c>
      <c r="B48" s="89">
        <f>IF(宿泊名簿!B23="",99,宿泊名簿!B23)</f>
        <v>99</v>
      </c>
      <c r="C48" s="89" t="str">
        <f>IF(宿泊名簿!C23="","",宿泊名簿!C23)</f>
        <v/>
      </c>
      <c r="D48" s="89" t="str">
        <f>IF(宿泊名簿!D23="","",宿泊名簿!D23)</f>
        <v/>
      </c>
      <c r="E48" s="89" t="str">
        <f>IF(宿泊名簿!E23="","",宿泊名簿!E23)</f>
        <v/>
      </c>
      <c r="F48" s="89" t="str">
        <f>IF(宿泊名簿!F23="","",宿泊名簿!F23)</f>
        <v/>
      </c>
      <c r="G48" s="89" t="str">
        <f>IF(宿泊名簿!G23="","",宿泊名簿!G23)</f>
        <v/>
      </c>
      <c r="H48" s="89" t="str">
        <f>IF(宿泊名簿!H23="","",宿泊名簿!H23)</f>
        <v/>
      </c>
      <c r="I48" s="89" t="str">
        <f>IF(宿泊名簿!I23="","",宿泊名簿!I23)</f>
        <v/>
      </c>
      <c r="J48" s="89" t="str">
        <f>IF(宿泊名簿!J23="","",宿泊名簿!J23)</f>
        <v/>
      </c>
      <c r="K48" s="89" t="str">
        <f>IF(宿泊名簿!K23="","",宿泊名簿!K23)</f>
        <v/>
      </c>
      <c r="L48" s="89" t="str">
        <f>IF(宿泊名簿!L23="","",宿泊名簿!L23)</f>
        <v/>
      </c>
      <c r="M48" s="89" t="str">
        <f>IF(宿泊名簿!M23="","",宿泊名簿!M23)</f>
        <v/>
      </c>
      <c r="N48" s="89" t="str">
        <f>IF(宿泊名簿!N23="","",宿泊名簿!N23)</f>
        <v/>
      </c>
      <c r="O48" s="89" t="str">
        <f>IF(宿泊名簿!O23="","",宿泊名簿!O23)</f>
        <v/>
      </c>
      <c r="P48" s="89" t="str">
        <f>IF(宿泊名簿!P23="","",宿泊名簿!P23)</f>
        <v/>
      </c>
      <c r="Q48" s="89" t="str">
        <f>IF(宿泊名簿!Q23="","",宿泊名簿!Q23)</f>
        <v/>
      </c>
      <c r="R48" s="89" t="str">
        <f>IF(宿泊名簿!R23="","",宿泊名簿!R23)</f>
        <v/>
      </c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</row>
    <row r="49" spans="1:53" x14ac:dyDescent="0.4">
      <c r="A49" s="89">
        <v>19</v>
      </c>
      <c r="B49" s="89">
        <f>IF(宿泊名簿!B24="",99,宿泊名簿!B24)</f>
        <v>99</v>
      </c>
      <c r="C49" s="89" t="str">
        <f>IF(宿泊名簿!C24="","",宿泊名簿!C24)</f>
        <v/>
      </c>
      <c r="D49" s="89" t="str">
        <f>IF(宿泊名簿!D24="","",宿泊名簿!D24)</f>
        <v/>
      </c>
      <c r="E49" s="89" t="str">
        <f>IF(宿泊名簿!E24="","",宿泊名簿!E24)</f>
        <v/>
      </c>
      <c r="F49" s="89" t="str">
        <f>IF(宿泊名簿!F24="","",宿泊名簿!F24)</f>
        <v/>
      </c>
      <c r="G49" s="89" t="str">
        <f>IF(宿泊名簿!G24="","",宿泊名簿!G24)</f>
        <v/>
      </c>
      <c r="H49" s="89" t="str">
        <f>IF(宿泊名簿!H24="","",宿泊名簿!H24)</f>
        <v/>
      </c>
      <c r="I49" s="89" t="str">
        <f>IF(宿泊名簿!I24="","",宿泊名簿!I24)</f>
        <v/>
      </c>
      <c r="J49" s="89" t="str">
        <f>IF(宿泊名簿!J24="","",宿泊名簿!J24)</f>
        <v/>
      </c>
      <c r="K49" s="89" t="str">
        <f>IF(宿泊名簿!K24="","",宿泊名簿!K24)</f>
        <v/>
      </c>
      <c r="L49" s="89" t="str">
        <f>IF(宿泊名簿!L24="","",宿泊名簿!L24)</f>
        <v/>
      </c>
      <c r="M49" s="89" t="str">
        <f>IF(宿泊名簿!M24="","",宿泊名簿!M24)</f>
        <v/>
      </c>
      <c r="N49" s="89" t="str">
        <f>IF(宿泊名簿!N24="","",宿泊名簿!N24)</f>
        <v/>
      </c>
      <c r="O49" s="89" t="str">
        <f>IF(宿泊名簿!O24="","",宿泊名簿!O24)</f>
        <v/>
      </c>
      <c r="P49" s="89" t="str">
        <f>IF(宿泊名簿!P24="","",宿泊名簿!P24)</f>
        <v/>
      </c>
      <c r="Q49" s="89" t="str">
        <f>IF(宿泊名簿!Q24="","",宿泊名簿!Q24)</f>
        <v/>
      </c>
      <c r="R49" s="89" t="str">
        <f>IF(宿泊名簿!R24="","",宿泊名簿!R24)</f>
        <v/>
      </c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</row>
    <row r="50" spans="1:53" x14ac:dyDescent="0.4">
      <c r="A50" s="89">
        <v>20</v>
      </c>
      <c r="B50" s="89">
        <f>IF(宿泊名簿!B25="",99,宿泊名簿!B25)</f>
        <v>99</v>
      </c>
      <c r="C50" s="89" t="str">
        <f>IF(宿泊名簿!C25="","",宿泊名簿!C25)</f>
        <v/>
      </c>
      <c r="D50" s="89" t="str">
        <f>IF(宿泊名簿!D25="","",宿泊名簿!D25)</f>
        <v/>
      </c>
      <c r="E50" s="89" t="str">
        <f>IF(宿泊名簿!E25="","",宿泊名簿!E25)</f>
        <v/>
      </c>
      <c r="F50" s="89" t="str">
        <f>IF(宿泊名簿!F25="","",宿泊名簿!F25)</f>
        <v/>
      </c>
      <c r="G50" s="89" t="str">
        <f>IF(宿泊名簿!G25="","",宿泊名簿!G25)</f>
        <v/>
      </c>
      <c r="H50" s="89" t="str">
        <f>IF(宿泊名簿!H25="","",宿泊名簿!H25)</f>
        <v/>
      </c>
      <c r="I50" s="89" t="str">
        <f>IF(宿泊名簿!I25="","",宿泊名簿!I25)</f>
        <v/>
      </c>
      <c r="J50" s="89" t="str">
        <f>IF(宿泊名簿!J25="","",宿泊名簿!J25)</f>
        <v/>
      </c>
      <c r="K50" s="89" t="str">
        <f>IF(宿泊名簿!K25="","",宿泊名簿!K25)</f>
        <v/>
      </c>
      <c r="L50" s="89" t="str">
        <f>IF(宿泊名簿!L25="","",宿泊名簿!L25)</f>
        <v/>
      </c>
      <c r="M50" s="89" t="str">
        <f>IF(宿泊名簿!M25="","",宿泊名簿!M25)</f>
        <v/>
      </c>
      <c r="N50" s="89" t="str">
        <f>IF(宿泊名簿!N25="","",宿泊名簿!N25)</f>
        <v/>
      </c>
      <c r="O50" s="89" t="str">
        <f>IF(宿泊名簿!O25="","",宿泊名簿!O25)</f>
        <v/>
      </c>
      <c r="P50" s="89" t="str">
        <f>IF(宿泊名簿!P25="","",宿泊名簿!P25)</f>
        <v/>
      </c>
      <c r="Q50" s="89" t="str">
        <f>IF(宿泊名簿!Q25="","",宿泊名簿!Q25)</f>
        <v/>
      </c>
      <c r="R50" s="89" t="str">
        <f>IF(宿泊名簿!R25="","",宿泊名簿!R25)</f>
        <v/>
      </c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</row>
    <row r="51" spans="1:53" x14ac:dyDescent="0.4">
      <c r="A51" s="89">
        <v>21</v>
      </c>
      <c r="B51" s="89">
        <f>IF(宿泊名簿!B26="",99,宿泊名簿!B26)</f>
        <v>99</v>
      </c>
      <c r="C51" s="89" t="str">
        <f>IF(宿泊名簿!C26="","",宿泊名簿!C26)</f>
        <v/>
      </c>
      <c r="D51" s="89" t="str">
        <f>IF(宿泊名簿!D26="","",宿泊名簿!D26)</f>
        <v/>
      </c>
      <c r="E51" s="89" t="str">
        <f>IF(宿泊名簿!E26="","",宿泊名簿!E26)</f>
        <v/>
      </c>
      <c r="F51" s="89" t="str">
        <f>IF(宿泊名簿!F26="","",宿泊名簿!F26)</f>
        <v/>
      </c>
      <c r="G51" s="89" t="str">
        <f>IF(宿泊名簿!G26="","",宿泊名簿!G26)</f>
        <v/>
      </c>
      <c r="H51" s="89" t="str">
        <f>IF(宿泊名簿!H26="","",宿泊名簿!H26)</f>
        <v/>
      </c>
      <c r="I51" s="89" t="str">
        <f>IF(宿泊名簿!I26="","",宿泊名簿!I26)</f>
        <v/>
      </c>
      <c r="J51" s="89" t="str">
        <f>IF(宿泊名簿!J26="","",宿泊名簿!J26)</f>
        <v/>
      </c>
      <c r="K51" s="89" t="str">
        <f>IF(宿泊名簿!K26="","",宿泊名簿!K26)</f>
        <v/>
      </c>
      <c r="L51" s="89" t="str">
        <f>IF(宿泊名簿!L26="","",宿泊名簿!L26)</f>
        <v/>
      </c>
      <c r="M51" s="89" t="str">
        <f>IF(宿泊名簿!M26="","",宿泊名簿!M26)</f>
        <v/>
      </c>
      <c r="N51" s="89" t="str">
        <f>IF(宿泊名簿!N26="","",宿泊名簿!N26)</f>
        <v/>
      </c>
      <c r="O51" s="89" t="str">
        <f>IF(宿泊名簿!O26="","",宿泊名簿!O26)</f>
        <v/>
      </c>
      <c r="P51" s="89" t="str">
        <f>IF(宿泊名簿!P26="","",宿泊名簿!P26)</f>
        <v/>
      </c>
      <c r="Q51" s="89" t="str">
        <f>IF(宿泊名簿!Q26="","",宿泊名簿!Q26)</f>
        <v/>
      </c>
      <c r="R51" s="89" t="str">
        <f>IF(宿泊名簿!R26="","",宿泊名簿!R26)</f>
        <v/>
      </c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</row>
    <row r="52" spans="1:53" x14ac:dyDescent="0.4">
      <c r="A52" s="89">
        <v>22</v>
      </c>
      <c r="B52" s="89">
        <f>IF(宿泊名簿!B27="",99,宿泊名簿!B27)</f>
        <v>99</v>
      </c>
      <c r="C52" s="89" t="str">
        <f>IF(宿泊名簿!C27="","",宿泊名簿!C27)</f>
        <v/>
      </c>
      <c r="D52" s="89" t="str">
        <f>IF(宿泊名簿!D27="","",宿泊名簿!D27)</f>
        <v/>
      </c>
      <c r="E52" s="89" t="str">
        <f>IF(宿泊名簿!E27="","",宿泊名簿!E27)</f>
        <v/>
      </c>
      <c r="F52" s="89" t="str">
        <f>IF(宿泊名簿!F27="","",宿泊名簿!F27)</f>
        <v/>
      </c>
      <c r="G52" s="89" t="str">
        <f>IF(宿泊名簿!G27="","",宿泊名簿!G27)</f>
        <v/>
      </c>
      <c r="H52" s="89" t="str">
        <f>IF(宿泊名簿!H27="","",宿泊名簿!H27)</f>
        <v/>
      </c>
      <c r="I52" s="89" t="str">
        <f>IF(宿泊名簿!I27="","",宿泊名簿!I27)</f>
        <v/>
      </c>
      <c r="J52" s="89" t="str">
        <f>IF(宿泊名簿!J27="","",宿泊名簿!J27)</f>
        <v/>
      </c>
      <c r="K52" s="89" t="str">
        <f>IF(宿泊名簿!K27="","",宿泊名簿!K27)</f>
        <v/>
      </c>
      <c r="L52" s="89" t="str">
        <f>IF(宿泊名簿!L27="","",宿泊名簿!L27)</f>
        <v/>
      </c>
      <c r="M52" s="89" t="str">
        <f>IF(宿泊名簿!M27="","",宿泊名簿!M27)</f>
        <v/>
      </c>
      <c r="N52" s="89" t="str">
        <f>IF(宿泊名簿!N27="","",宿泊名簿!N27)</f>
        <v/>
      </c>
      <c r="O52" s="89" t="str">
        <f>IF(宿泊名簿!O27="","",宿泊名簿!O27)</f>
        <v/>
      </c>
      <c r="P52" s="89" t="str">
        <f>IF(宿泊名簿!P27="","",宿泊名簿!P27)</f>
        <v/>
      </c>
      <c r="Q52" s="89" t="str">
        <f>IF(宿泊名簿!Q27="","",宿泊名簿!Q27)</f>
        <v/>
      </c>
      <c r="R52" s="89" t="str">
        <f>IF(宿泊名簿!R27="","",宿泊名簿!R27)</f>
        <v/>
      </c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</row>
    <row r="53" spans="1:53" x14ac:dyDescent="0.4">
      <c r="A53" s="89">
        <v>23</v>
      </c>
      <c r="B53" s="89">
        <f>IF(宿泊名簿!B28="",99,宿泊名簿!B28)</f>
        <v>99</v>
      </c>
      <c r="C53" s="89" t="str">
        <f>IF(宿泊名簿!C28="","",宿泊名簿!C28)</f>
        <v/>
      </c>
      <c r="D53" s="89" t="str">
        <f>IF(宿泊名簿!D28="","",宿泊名簿!D28)</f>
        <v/>
      </c>
      <c r="E53" s="89" t="str">
        <f>IF(宿泊名簿!E28="","",宿泊名簿!E28)</f>
        <v/>
      </c>
      <c r="F53" s="89" t="str">
        <f>IF(宿泊名簿!F28="","",宿泊名簿!F28)</f>
        <v/>
      </c>
      <c r="G53" s="89" t="str">
        <f>IF(宿泊名簿!G28="","",宿泊名簿!G28)</f>
        <v/>
      </c>
      <c r="H53" s="89" t="str">
        <f>IF(宿泊名簿!H28="","",宿泊名簿!H28)</f>
        <v/>
      </c>
      <c r="I53" s="89" t="str">
        <f>IF(宿泊名簿!I28="","",宿泊名簿!I28)</f>
        <v/>
      </c>
      <c r="J53" s="89" t="str">
        <f>IF(宿泊名簿!J28="","",宿泊名簿!J28)</f>
        <v/>
      </c>
      <c r="K53" s="89" t="str">
        <f>IF(宿泊名簿!K28="","",宿泊名簿!K28)</f>
        <v/>
      </c>
      <c r="L53" s="89" t="str">
        <f>IF(宿泊名簿!L28="","",宿泊名簿!L28)</f>
        <v/>
      </c>
      <c r="M53" s="89" t="str">
        <f>IF(宿泊名簿!M28="","",宿泊名簿!M28)</f>
        <v/>
      </c>
      <c r="N53" s="89" t="str">
        <f>IF(宿泊名簿!N28="","",宿泊名簿!N28)</f>
        <v/>
      </c>
      <c r="O53" s="89" t="str">
        <f>IF(宿泊名簿!O28="","",宿泊名簿!O28)</f>
        <v/>
      </c>
      <c r="P53" s="89" t="str">
        <f>IF(宿泊名簿!P28="","",宿泊名簿!P28)</f>
        <v/>
      </c>
      <c r="Q53" s="89" t="str">
        <f>IF(宿泊名簿!Q28="","",宿泊名簿!Q28)</f>
        <v/>
      </c>
      <c r="R53" s="89" t="str">
        <f>IF(宿泊名簿!R28="","",宿泊名簿!R28)</f>
        <v/>
      </c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</row>
    <row r="54" spans="1:53" x14ac:dyDescent="0.4">
      <c r="A54" s="89">
        <v>24</v>
      </c>
      <c r="B54" s="89">
        <f>IF(宿泊名簿!B29="",99,宿泊名簿!B29)</f>
        <v>99</v>
      </c>
      <c r="C54" s="89" t="str">
        <f>IF(宿泊名簿!C29="","",宿泊名簿!C29)</f>
        <v/>
      </c>
      <c r="D54" s="89" t="str">
        <f>IF(宿泊名簿!D29="","",宿泊名簿!D29)</f>
        <v/>
      </c>
      <c r="E54" s="89" t="str">
        <f>IF(宿泊名簿!E29="","",宿泊名簿!E29)</f>
        <v/>
      </c>
      <c r="F54" s="89" t="str">
        <f>IF(宿泊名簿!F29="","",宿泊名簿!F29)</f>
        <v/>
      </c>
      <c r="G54" s="89" t="str">
        <f>IF(宿泊名簿!G29="","",宿泊名簿!G29)</f>
        <v/>
      </c>
      <c r="H54" s="89" t="str">
        <f>IF(宿泊名簿!H29="","",宿泊名簿!H29)</f>
        <v/>
      </c>
      <c r="I54" s="89" t="str">
        <f>IF(宿泊名簿!I29="","",宿泊名簿!I29)</f>
        <v/>
      </c>
      <c r="J54" s="89" t="str">
        <f>IF(宿泊名簿!J29="","",宿泊名簿!J29)</f>
        <v/>
      </c>
      <c r="K54" s="89" t="str">
        <f>IF(宿泊名簿!K29="","",宿泊名簿!K29)</f>
        <v/>
      </c>
      <c r="L54" s="89" t="str">
        <f>IF(宿泊名簿!L29="","",宿泊名簿!L29)</f>
        <v/>
      </c>
      <c r="M54" s="89" t="str">
        <f>IF(宿泊名簿!M29="","",宿泊名簿!M29)</f>
        <v/>
      </c>
      <c r="N54" s="89" t="str">
        <f>IF(宿泊名簿!N29="","",宿泊名簿!N29)</f>
        <v/>
      </c>
      <c r="O54" s="89" t="str">
        <f>IF(宿泊名簿!O29="","",宿泊名簿!O29)</f>
        <v/>
      </c>
      <c r="P54" s="89" t="str">
        <f>IF(宿泊名簿!P29="","",宿泊名簿!P29)</f>
        <v/>
      </c>
      <c r="Q54" s="89" t="str">
        <f>IF(宿泊名簿!Q29="","",宿泊名簿!Q29)</f>
        <v/>
      </c>
      <c r="R54" s="89" t="str">
        <f>IF(宿泊名簿!R29="","",宿泊名簿!R29)</f>
        <v/>
      </c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</row>
    <row r="55" spans="1:53" x14ac:dyDescent="0.4">
      <c r="A55" s="89">
        <v>25</v>
      </c>
      <c r="B55" s="89">
        <f>IF(宿泊名簿!B30="",99,宿泊名簿!B30)</f>
        <v>99</v>
      </c>
      <c r="C55" s="89" t="str">
        <f>IF(宿泊名簿!C30="","",宿泊名簿!C30)</f>
        <v/>
      </c>
      <c r="D55" s="89" t="str">
        <f>IF(宿泊名簿!D30="","",宿泊名簿!D30)</f>
        <v/>
      </c>
      <c r="E55" s="89" t="str">
        <f>IF(宿泊名簿!E30="","",宿泊名簿!E30)</f>
        <v/>
      </c>
      <c r="F55" s="89" t="str">
        <f>IF(宿泊名簿!F30="","",宿泊名簿!F30)</f>
        <v/>
      </c>
      <c r="G55" s="89" t="str">
        <f>IF(宿泊名簿!G30="","",宿泊名簿!G30)</f>
        <v/>
      </c>
      <c r="H55" s="89" t="str">
        <f>IF(宿泊名簿!H30="","",宿泊名簿!H30)</f>
        <v/>
      </c>
      <c r="I55" s="89" t="str">
        <f>IF(宿泊名簿!I30="","",宿泊名簿!I30)</f>
        <v/>
      </c>
      <c r="J55" s="89" t="str">
        <f>IF(宿泊名簿!J30="","",宿泊名簿!J30)</f>
        <v/>
      </c>
      <c r="K55" s="89" t="str">
        <f>IF(宿泊名簿!K30="","",宿泊名簿!K30)</f>
        <v/>
      </c>
      <c r="L55" s="89" t="str">
        <f>IF(宿泊名簿!L30="","",宿泊名簿!L30)</f>
        <v/>
      </c>
      <c r="M55" s="89" t="str">
        <f>IF(宿泊名簿!M30="","",宿泊名簿!M30)</f>
        <v/>
      </c>
      <c r="N55" s="89" t="str">
        <f>IF(宿泊名簿!N30="","",宿泊名簿!N30)</f>
        <v/>
      </c>
      <c r="O55" s="89" t="str">
        <f>IF(宿泊名簿!O30="","",宿泊名簿!O30)</f>
        <v/>
      </c>
      <c r="P55" s="89" t="str">
        <f>IF(宿泊名簿!P30="","",宿泊名簿!P30)</f>
        <v/>
      </c>
      <c r="Q55" s="89" t="str">
        <f>IF(宿泊名簿!Q30="","",宿泊名簿!Q30)</f>
        <v/>
      </c>
      <c r="R55" s="89" t="str">
        <f>IF(宿泊名簿!R30="","",宿泊名簿!R30)</f>
        <v/>
      </c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</row>
    <row r="56" spans="1:53" x14ac:dyDescent="0.4">
      <c r="A56" s="89">
        <v>26</v>
      </c>
      <c r="B56" s="89">
        <f>IF(宿泊名簿!B31="",99,宿泊名簿!B31)</f>
        <v>99</v>
      </c>
      <c r="C56" s="89" t="str">
        <f>IF(宿泊名簿!C31="","",宿泊名簿!C31)</f>
        <v/>
      </c>
      <c r="D56" s="89" t="str">
        <f>IF(宿泊名簿!D31="","",宿泊名簿!D31)</f>
        <v/>
      </c>
      <c r="E56" s="89" t="str">
        <f>IF(宿泊名簿!E31="","",宿泊名簿!E31)</f>
        <v/>
      </c>
      <c r="F56" s="89" t="str">
        <f>IF(宿泊名簿!F31="","",宿泊名簿!F31)</f>
        <v/>
      </c>
      <c r="G56" s="89" t="str">
        <f>IF(宿泊名簿!G31="","",宿泊名簿!G31)</f>
        <v/>
      </c>
      <c r="H56" s="89" t="str">
        <f>IF(宿泊名簿!H31="","",宿泊名簿!H31)</f>
        <v/>
      </c>
      <c r="I56" s="89" t="str">
        <f>IF(宿泊名簿!I31="","",宿泊名簿!I31)</f>
        <v/>
      </c>
      <c r="J56" s="89" t="str">
        <f>IF(宿泊名簿!J31="","",宿泊名簿!J31)</f>
        <v/>
      </c>
      <c r="K56" s="89" t="str">
        <f>IF(宿泊名簿!K31="","",宿泊名簿!K31)</f>
        <v/>
      </c>
      <c r="L56" s="89" t="str">
        <f>IF(宿泊名簿!L31="","",宿泊名簿!L31)</f>
        <v/>
      </c>
      <c r="M56" s="89" t="str">
        <f>IF(宿泊名簿!M31="","",宿泊名簿!M31)</f>
        <v/>
      </c>
      <c r="N56" s="89" t="str">
        <f>IF(宿泊名簿!N31="","",宿泊名簿!N31)</f>
        <v/>
      </c>
      <c r="O56" s="89" t="str">
        <f>IF(宿泊名簿!O31="","",宿泊名簿!O31)</f>
        <v/>
      </c>
      <c r="P56" s="89" t="str">
        <f>IF(宿泊名簿!P31="","",宿泊名簿!P31)</f>
        <v/>
      </c>
      <c r="Q56" s="89" t="str">
        <f>IF(宿泊名簿!Q31="","",宿泊名簿!Q31)</f>
        <v/>
      </c>
      <c r="R56" s="89" t="str">
        <f>IF(宿泊名簿!R31="","",宿泊名簿!R31)</f>
        <v/>
      </c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</row>
    <row r="57" spans="1:53" x14ac:dyDescent="0.4">
      <c r="A57" s="89">
        <v>27</v>
      </c>
      <c r="B57" s="89">
        <f>IF(宿泊名簿!B32="",99,宿泊名簿!B32)</f>
        <v>99</v>
      </c>
      <c r="C57" s="89" t="str">
        <f>IF(宿泊名簿!C32="","",宿泊名簿!C32)</f>
        <v/>
      </c>
      <c r="D57" s="89" t="str">
        <f>IF(宿泊名簿!D32="","",宿泊名簿!D32)</f>
        <v/>
      </c>
      <c r="E57" s="89" t="str">
        <f>IF(宿泊名簿!E32="","",宿泊名簿!E32)</f>
        <v/>
      </c>
      <c r="F57" s="89" t="str">
        <f>IF(宿泊名簿!F32="","",宿泊名簿!F32)</f>
        <v/>
      </c>
      <c r="G57" s="89" t="str">
        <f>IF(宿泊名簿!G32="","",宿泊名簿!G32)</f>
        <v/>
      </c>
      <c r="H57" s="89" t="str">
        <f>IF(宿泊名簿!H32="","",宿泊名簿!H32)</f>
        <v/>
      </c>
      <c r="I57" s="89" t="str">
        <f>IF(宿泊名簿!I32="","",宿泊名簿!I32)</f>
        <v/>
      </c>
      <c r="J57" s="89" t="str">
        <f>IF(宿泊名簿!J32="","",宿泊名簿!J32)</f>
        <v/>
      </c>
      <c r="K57" s="89" t="str">
        <f>IF(宿泊名簿!K32="","",宿泊名簿!K32)</f>
        <v/>
      </c>
      <c r="L57" s="89" t="str">
        <f>IF(宿泊名簿!L32="","",宿泊名簿!L32)</f>
        <v/>
      </c>
      <c r="M57" s="89" t="str">
        <f>IF(宿泊名簿!M32="","",宿泊名簿!M32)</f>
        <v/>
      </c>
      <c r="N57" s="89" t="str">
        <f>IF(宿泊名簿!N32="","",宿泊名簿!N32)</f>
        <v/>
      </c>
      <c r="O57" s="89" t="str">
        <f>IF(宿泊名簿!O32="","",宿泊名簿!O32)</f>
        <v/>
      </c>
      <c r="P57" s="89" t="str">
        <f>IF(宿泊名簿!P32="","",宿泊名簿!P32)</f>
        <v/>
      </c>
      <c r="Q57" s="89" t="str">
        <f>IF(宿泊名簿!Q32="","",宿泊名簿!Q32)</f>
        <v/>
      </c>
      <c r="R57" s="89" t="str">
        <f>IF(宿泊名簿!R32="","",宿泊名簿!R32)</f>
        <v/>
      </c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</row>
    <row r="58" spans="1:53" x14ac:dyDescent="0.4">
      <c r="A58" s="89">
        <v>28</v>
      </c>
      <c r="B58" s="89">
        <f>IF(宿泊名簿!B33="",99,宿泊名簿!B33)</f>
        <v>99</v>
      </c>
      <c r="C58" s="89" t="str">
        <f>IF(宿泊名簿!C33="","",宿泊名簿!C33)</f>
        <v/>
      </c>
      <c r="D58" s="89" t="str">
        <f>IF(宿泊名簿!D33="","",宿泊名簿!D33)</f>
        <v/>
      </c>
      <c r="E58" s="89" t="str">
        <f>IF(宿泊名簿!E33="","",宿泊名簿!E33)</f>
        <v/>
      </c>
      <c r="F58" s="89" t="str">
        <f>IF(宿泊名簿!F33="","",宿泊名簿!F33)</f>
        <v/>
      </c>
      <c r="G58" s="89" t="str">
        <f>IF(宿泊名簿!G33="","",宿泊名簿!G33)</f>
        <v/>
      </c>
      <c r="H58" s="89" t="str">
        <f>IF(宿泊名簿!H33="","",宿泊名簿!H33)</f>
        <v/>
      </c>
      <c r="I58" s="89" t="str">
        <f>IF(宿泊名簿!I33="","",宿泊名簿!I33)</f>
        <v/>
      </c>
      <c r="J58" s="89" t="str">
        <f>IF(宿泊名簿!J33="","",宿泊名簿!J33)</f>
        <v/>
      </c>
      <c r="K58" s="89" t="str">
        <f>IF(宿泊名簿!K33="","",宿泊名簿!K33)</f>
        <v/>
      </c>
      <c r="L58" s="89" t="str">
        <f>IF(宿泊名簿!L33="","",宿泊名簿!L33)</f>
        <v/>
      </c>
      <c r="M58" s="89" t="str">
        <f>IF(宿泊名簿!M33="","",宿泊名簿!M33)</f>
        <v/>
      </c>
      <c r="N58" s="89" t="str">
        <f>IF(宿泊名簿!N33="","",宿泊名簿!N33)</f>
        <v/>
      </c>
      <c r="O58" s="89" t="str">
        <f>IF(宿泊名簿!O33="","",宿泊名簿!O33)</f>
        <v/>
      </c>
      <c r="P58" s="89" t="str">
        <f>IF(宿泊名簿!P33="","",宿泊名簿!P33)</f>
        <v/>
      </c>
      <c r="Q58" s="89" t="str">
        <f>IF(宿泊名簿!Q33="","",宿泊名簿!Q33)</f>
        <v/>
      </c>
      <c r="R58" s="89" t="str">
        <f>IF(宿泊名簿!R33="","",宿泊名簿!R33)</f>
        <v/>
      </c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</row>
    <row r="59" spans="1:53" x14ac:dyDescent="0.4">
      <c r="A59" s="89">
        <v>29</v>
      </c>
      <c r="B59" s="89">
        <f>IF(宿泊名簿!B34="",99,宿泊名簿!B34)</f>
        <v>99</v>
      </c>
      <c r="C59" s="89" t="str">
        <f>IF(宿泊名簿!C34="","",宿泊名簿!C34)</f>
        <v/>
      </c>
      <c r="D59" s="89" t="str">
        <f>IF(宿泊名簿!D34="","",宿泊名簿!D34)</f>
        <v/>
      </c>
      <c r="E59" s="89" t="str">
        <f>IF(宿泊名簿!E34="","",宿泊名簿!E34)</f>
        <v/>
      </c>
      <c r="F59" s="89" t="str">
        <f>IF(宿泊名簿!F34="","",宿泊名簿!F34)</f>
        <v/>
      </c>
      <c r="G59" s="89" t="str">
        <f>IF(宿泊名簿!G34="","",宿泊名簿!G34)</f>
        <v/>
      </c>
      <c r="H59" s="89" t="str">
        <f>IF(宿泊名簿!H34="","",宿泊名簿!H34)</f>
        <v/>
      </c>
      <c r="I59" s="89" t="str">
        <f>IF(宿泊名簿!I34="","",宿泊名簿!I34)</f>
        <v/>
      </c>
      <c r="J59" s="89" t="str">
        <f>IF(宿泊名簿!J34="","",宿泊名簿!J34)</f>
        <v/>
      </c>
      <c r="K59" s="89" t="str">
        <f>IF(宿泊名簿!K34="","",宿泊名簿!K34)</f>
        <v/>
      </c>
      <c r="L59" s="89" t="str">
        <f>IF(宿泊名簿!L34="","",宿泊名簿!L34)</f>
        <v/>
      </c>
      <c r="M59" s="89" t="str">
        <f>IF(宿泊名簿!M34="","",宿泊名簿!M34)</f>
        <v/>
      </c>
      <c r="N59" s="89" t="str">
        <f>IF(宿泊名簿!N34="","",宿泊名簿!N34)</f>
        <v/>
      </c>
      <c r="O59" s="89" t="str">
        <f>IF(宿泊名簿!O34="","",宿泊名簿!O34)</f>
        <v/>
      </c>
      <c r="P59" s="89" t="str">
        <f>IF(宿泊名簿!P34="","",宿泊名簿!P34)</f>
        <v/>
      </c>
      <c r="Q59" s="89" t="str">
        <f>IF(宿泊名簿!Q34="","",宿泊名簿!Q34)</f>
        <v/>
      </c>
      <c r="R59" s="89" t="str">
        <f>IF(宿泊名簿!R34="","",宿泊名簿!R34)</f>
        <v/>
      </c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</row>
    <row r="60" spans="1:53" x14ac:dyDescent="0.4">
      <c r="A60" s="89">
        <v>30</v>
      </c>
      <c r="B60" s="89">
        <f>IF(宿泊名簿!B35="",99,宿泊名簿!B35)</f>
        <v>99</v>
      </c>
      <c r="C60" s="89" t="str">
        <f>IF(宿泊名簿!C35="","",宿泊名簿!C35)</f>
        <v/>
      </c>
      <c r="D60" s="89" t="str">
        <f>IF(宿泊名簿!D35="","",宿泊名簿!D35)</f>
        <v/>
      </c>
      <c r="E60" s="89" t="str">
        <f>IF(宿泊名簿!E35="","",宿泊名簿!E35)</f>
        <v/>
      </c>
      <c r="F60" s="89" t="str">
        <f>IF(宿泊名簿!F35="","",宿泊名簿!F35)</f>
        <v/>
      </c>
      <c r="G60" s="89" t="str">
        <f>IF(宿泊名簿!G35="","",宿泊名簿!G35)</f>
        <v/>
      </c>
      <c r="H60" s="89" t="str">
        <f>IF(宿泊名簿!H35="","",宿泊名簿!H35)</f>
        <v/>
      </c>
      <c r="I60" s="89" t="str">
        <f>IF(宿泊名簿!I35="","",宿泊名簿!I35)</f>
        <v/>
      </c>
      <c r="J60" s="89" t="str">
        <f>IF(宿泊名簿!J35="","",宿泊名簿!J35)</f>
        <v/>
      </c>
      <c r="K60" s="89" t="str">
        <f>IF(宿泊名簿!K35="","",宿泊名簿!K35)</f>
        <v/>
      </c>
      <c r="L60" s="89" t="str">
        <f>IF(宿泊名簿!L35="","",宿泊名簿!L35)</f>
        <v/>
      </c>
      <c r="M60" s="89" t="str">
        <f>IF(宿泊名簿!M35="","",宿泊名簿!M35)</f>
        <v/>
      </c>
      <c r="N60" s="89" t="str">
        <f>IF(宿泊名簿!N35="","",宿泊名簿!N35)</f>
        <v/>
      </c>
      <c r="O60" s="89" t="str">
        <f>IF(宿泊名簿!O35="","",宿泊名簿!O35)</f>
        <v/>
      </c>
      <c r="P60" s="89" t="str">
        <f>IF(宿泊名簿!P35="","",宿泊名簿!P35)</f>
        <v/>
      </c>
      <c r="Q60" s="89" t="str">
        <f>IF(宿泊名簿!Q35="","",宿泊名簿!Q35)</f>
        <v/>
      </c>
      <c r="R60" s="89" t="str">
        <f>IF(宿泊名簿!R35="","",宿泊名簿!R35)</f>
        <v/>
      </c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</row>
    <row r="61" spans="1:53" x14ac:dyDescent="0.4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 t="str">
        <f>IF(宿泊名簿!B36="","",宿泊名簿!B36)</f>
        <v/>
      </c>
      <c r="V61" s="89" t="str">
        <f>IF(宿泊名簿!C36="","",宿泊名簿!C36)</f>
        <v/>
      </c>
      <c r="W61" s="89" t="str">
        <f>IF(宿泊名簿!D36="","",宿泊名簿!D36)</f>
        <v/>
      </c>
      <c r="X61" s="89" t="str">
        <f>IF(宿泊名簿!E36="","",宿泊名簿!E36)</f>
        <v/>
      </c>
      <c r="Y61" s="89" t="str">
        <f>IF(宿泊名簿!F36="","",宿泊名簿!F36)</f>
        <v/>
      </c>
      <c r="Z61" s="89" t="str">
        <f>IF(宿泊名簿!G36="","",宿泊名簿!G36)</f>
        <v/>
      </c>
      <c r="AA61" s="89" t="str">
        <f>IF(宿泊名簿!H36="","",宿泊名簿!H36)</f>
        <v/>
      </c>
      <c r="AB61" s="89" t="str">
        <f>IF(宿泊名簿!I36="","",宿泊名簿!I36)</f>
        <v/>
      </c>
      <c r="AC61" s="89" t="str">
        <f>IF(宿泊名簿!J36="","",宿泊名簿!J36)</f>
        <v/>
      </c>
      <c r="AD61" s="89" t="str">
        <f>IF(宿泊名簿!K36="","",宿泊名簿!K36)</f>
        <v/>
      </c>
      <c r="AE61" s="89" t="str">
        <f>IF(宿泊名簿!L36="","",宿泊名簿!L36)</f>
        <v/>
      </c>
      <c r="AF61" s="89" t="str">
        <f>IF(宿泊名簿!M36="","",宿泊名簿!M36)</f>
        <v/>
      </c>
      <c r="AG61" s="89" t="str">
        <f>IF(宿泊名簿!N36="","",宿泊名簿!N36)</f>
        <v/>
      </c>
      <c r="AH61" s="89" t="str">
        <f>IF(宿泊名簿!O36="","",宿泊名簿!O36)</f>
        <v/>
      </c>
      <c r="AI61" s="89" t="str">
        <f>IF(宿泊名簿!P36="","",宿泊名簿!P36)</f>
        <v/>
      </c>
      <c r="AJ61" s="89" t="str">
        <f>IF(宿泊名簿!Q36="","",宿泊名簿!Q36)</f>
        <v/>
      </c>
      <c r="AK61" s="89" t="str">
        <f>IF(宿泊名簿!R36="","",宿泊名簿!R36)</f>
        <v/>
      </c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</row>
    <row r="62" spans="1:53" x14ac:dyDescent="0.4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 t="str">
        <f>IF(宿泊名簿!B37="","",宿泊名簿!B37)</f>
        <v/>
      </c>
      <c r="V62" s="89" t="str">
        <f>IF(宿泊名簿!C37="","",宿泊名簿!C37)</f>
        <v/>
      </c>
      <c r="W62" s="89" t="str">
        <f>IF(宿泊名簿!D37="","",宿泊名簿!D37)</f>
        <v/>
      </c>
      <c r="X62" s="89" t="str">
        <f>IF(宿泊名簿!E37="","",宿泊名簿!E37)</f>
        <v/>
      </c>
      <c r="Y62" s="89" t="str">
        <f>IF(宿泊名簿!F37="","",宿泊名簿!F37)</f>
        <v/>
      </c>
      <c r="Z62" s="89" t="str">
        <f>IF(宿泊名簿!G37="","",宿泊名簿!G37)</f>
        <v/>
      </c>
      <c r="AA62" s="89" t="str">
        <f>IF(宿泊名簿!H37="","",宿泊名簿!H37)</f>
        <v/>
      </c>
      <c r="AB62" s="89" t="str">
        <f>IF(宿泊名簿!I37="","",宿泊名簿!I37)</f>
        <v/>
      </c>
      <c r="AC62" s="89" t="str">
        <f>IF(宿泊名簿!J37="","",宿泊名簿!J37)</f>
        <v/>
      </c>
      <c r="AD62" s="89" t="str">
        <f>IF(宿泊名簿!K37="","",宿泊名簿!K37)</f>
        <v/>
      </c>
      <c r="AE62" s="89" t="str">
        <f>IF(宿泊名簿!L37="","",宿泊名簿!L37)</f>
        <v/>
      </c>
      <c r="AF62" s="89" t="str">
        <f>IF(宿泊名簿!M37="","",宿泊名簿!M37)</f>
        <v/>
      </c>
      <c r="AG62" s="89" t="str">
        <f>IF(宿泊名簿!N37="","",宿泊名簿!N37)</f>
        <v/>
      </c>
      <c r="AH62" s="89" t="str">
        <f>IF(宿泊名簿!O37="","",宿泊名簿!O37)</f>
        <v/>
      </c>
      <c r="AI62" s="89" t="str">
        <f>IF(宿泊名簿!P37="","",宿泊名簿!P37)</f>
        <v/>
      </c>
      <c r="AJ62" s="89" t="str">
        <f>IF(宿泊名簿!Q37="","",宿泊名簿!Q37)</f>
        <v/>
      </c>
      <c r="AK62" s="89" t="str">
        <f>IF(宿泊名簿!R37="","",宿泊名簿!R37)</f>
        <v/>
      </c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</row>
    <row r="63" spans="1:53" x14ac:dyDescent="0.4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 t="str">
        <f>IF(宿泊名簿!B38="","",宿泊名簿!B38)</f>
        <v/>
      </c>
      <c r="V63" s="89" t="str">
        <f>IF(宿泊名簿!C38="","",宿泊名簿!C38)</f>
        <v/>
      </c>
      <c r="W63" s="89" t="str">
        <f>IF(宿泊名簿!D38="","",宿泊名簿!D38)</f>
        <v/>
      </c>
      <c r="X63" s="89" t="str">
        <f>IF(宿泊名簿!E38="","",宿泊名簿!E38)</f>
        <v/>
      </c>
      <c r="Y63" s="89" t="str">
        <f>IF(宿泊名簿!F38="","",宿泊名簿!F38)</f>
        <v/>
      </c>
      <c r="Z63" s="89" t="str">
        <f>IF(宿泊名簿!G38="","",宿泊名簿!G38)</f>
        <v/>
      </c>
      <c r="AA63" s="89" t="str">
        <f>IF(宿泊名簿!H38="","",宿泊名簿!H38)</f>
        <v/>
      </c>
      <c r="AB63" s="89" t="str">
        <f>IF(宿泊名簿!I38="","",宿泊名簿!I38)</f>
        <v/>
      </c>
      <c r="AC63" s="89" t="str">
        <f>IF(宿泊名簿!J38="","",宿泊名簿!J38)</f>
        <v/>
      </c>
      <c r="AD63" s="89" t="str">
        <f>IF(宿泊名簿!K38="","",宿泊名簿!K38)</f>
        <v/>
      </c>
      <c r="AE63" s="89" t="str">
        <f>IF(宿泊名簿!L38="","",宿泊名簿!L38)</f>
        <v/>
      </c>
      <c r="AF63" s="89" t="str">
        <f>IF(宿泊名簿!M38="","",宿泊名簿!M38)</f>
        <v/>
      </c>
      <c r="AG63" s="89" t="str">
        <f>IF(宿泊名簿!N38="","",宿泊名簿!N38)</f>
        <v/>
      </c>
      <c r="AH63" s="89" t="str">
        <f>IF(宿泊名簿!O38="","",宿泊名簿!O38)</f>
        <v/>
      </c>
      <c r="AI63" s="89" t="str">
        <f>IF(宿泊名簿!P38="","",宿泊名簿!P38)</f>
        <v/>
      </c>
      <c r="AJ63" s="89" t="str">
        <f>IF(宿泊名簿!Q38="","",宿泊名簿!Q38)</f>
        <v/>
      </c>
      <c r="AK63" s="89" t="str">
        <f>IF(宿泊名簿!R38="","",宿泊名簿!R38)</f>
        <v/>
      </c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</row>
    <row r="64" spans="1:53" x14ac:dyDescent="0.4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 t="str">
        <f>IF(宿泊名簿!B39="","",宿泊名簿!B39)</f>
        <v/>
      </c>
      <c r="V64" s="89" t="str">
        <f>IF(宿泊名簿!C39="","",宿泊名簿!C39)</f>
        <v/>
      </c>
      <c r="W64" s="89" t="str">
        <f>IF(宿泊名簿!D39="","",宿泊名簿!D39)</f>
        <v/>
      </c>
      <c r="X64" s="89" t="str">
        <f>IF(宿泊名簿!E39="","",宿泊名簿!E39)</f>
        <v/>
      </c>
      <c r="Y64" s="89" t="str">
        <f>IF(宿泊名簿!F39="","",宿泊名簿!F39)</f>
        <v/>
      </c>
      <c r="Z64" s="89" t="str">
        <f>IF(宿泊名簿!G39="","",宿泊名簿!G39)</f>
        <v/>
      </c>
      <c r="AA64" s="89" t="str">
        <f>IF(宿泊名簿!H39="","",宿泊名簿!H39)</f>
        <v/>
      </c>
      <c r="AB64" s="89" t="str">
        <f>IF(宿泊名簿!I39="","",宿泊名簿!I39)</f>
        <v/>
      </c>
      <c r="AC64" s="89" t="str">
        <f>IF(宿泊名簿!J39="","",宿泊名簿!J39)</f>
        <v/>
      </c>
      <c r="AD64" s="89" t="str">
        <f>IF(宿泊名簿!K39="","",宿泊名簿!K39)</f>
        <v/>
      </c>
      <c r="AE64" s="89" t="str">
        <f>IF(宿泊名簿!L39="","",宿泊名簿!L39)</f>
        <v/>
      </c>
      <c r="AF64" s="89" t="str">
        <f>IF(宿泊名簿!M39="","",宿泊名簿!M39)</f>
        <v/>
      </c>
      <c r="AG64" s="89" t="str">
        <f>IF(宿泊名簿!N39="","",宿泊名簿!N39)</f>
        <v/>
      </c>
      <c r="AH64" s="89" t="str">
        <f>IF(宿泊名簿!O39="","",宿泊名簿!O39)</f>
        <v/>
      </c>
      <c r="AI64" s="89" t="str">
        <f>IF(宿泊名簿!P39="","",宿泊名簿!P39)</f>
        <v/>
      </c>
      <c r="AJ64" s="89" t="str">
        <f>IF(宿泊名簿!Q39="","",宿泊名簿!Q39)</f>
        <v/>
      </c>
      <c r="AK64" s="89" t="str">
        <f>IF(宿泊名簿!R39="","",宿泊名簿!R39)</f>
        <v/>
      </c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</row>
    <row r="65" spans="1:53" x14ac:dyDescent="0.4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 t="str">
        <f>IF(宿泊名簿!B40="","",宿泊名簿!B40)</f>
        <v/>
      </c>
      <c r="V65" s="89" t="str">
        <f>IF(宿泊名簿!C40="","",宿泊名簿!C40)</f>
        <v/>
      </c>
      <c r="W65" s="89" t="str">
        <f>IF(宿泊名簿!D40="","",宿泊名簿!D40)</f>
        <v/>
      </c>
      <c r="X65" s="89" t="str">
        <f>IF(宿泊名簿!E40="","",宿泊名簿!E40)</f>
        <v/>
      </c>
      <c r="Y65" s="89" t="str">
        <f>IF(宿泊名簿!F40="","",宿泊名簿!F40)</f>
        <v/>
      </c>
      <c r="Z65" s="89" t="str">
        <f>IF(宿泊名簿!G40="","",宿泊名簿!G40)</f>
        <v/>
      </c>
      <c r="AA65" s="89" t="str">
        <f>IF(宿泊名簿!H40="","",宿泊名簿!H40)</f>
        <v/>
      </c>
      <c r="AB65" s="89" t="str">
        <f>IF(宿泊名簿!I40="","",宿泊名簿!I40)</f>
        <v/>
      </c>
      <c r="AC65" s="89" t="str">
        <f>IF(宿泊名簿!J40="","",宿泊名簿!J40)</f>
        <v/>
      </c>
      <c r="AD65" s="89" t="str">
        <f>IF(宿泊名簿!K40="","",宿泊名簿!K40)</f>
        <v/>
      </c>
      <c r="AE65" s="89" t="str">
        <f>IF(宿泊名簿!L40="","",宿泊名簿!L40)</f>
        <v/>
      </c>
      <c r="AF65" s="89" t="str">
        <f>IF(宿泊名簿!M40="","",宿泊名簿!M40)</f>
        <v/>
      </c>
      <c r="AG65" s="89" t="str">
        <f>IF(宿泊名簿!N40="","",宿泊名簿!N40)</f>
        <v/>
      </c>
      <c r="AH65" s="89" t="str">
        <f>IF(宿泊名簿!O40="","",宿泊名簿!O40)</f>
        <v/>
      </c>
      <c r="AI65" s="89" t="str">
        <f>IF(宿泊名簿!P40="","",宿泊名簿!P40)</f>
        <v/>
      </c>
      <c r="AJ65" s="89" t="str">
        <f>IF(宿泊名簿!Q40="","",宿泊名簿!Q40)</f>
        <v/>
      </c>
      <c r="AK65" s="89" t="str">
        <f>IF(宿泊名簿!R40="","",宿泊名簿!R40)</f>
        <v/>
      </c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</row>
    <row r="66" spans="1:53" x14ac:dyDescent="0.4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</row>
    <row r="67" spans="1:53" x14ac:dyDescent="0.4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</row>
    <row r="68" spans="1:53" x14ac:dyDescent="0.4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</row>
    <row r="69" spans="1:53" x14ac:dyDescent="0.4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</row>
    <row r="70" spans="1:53" x14ac:dyDescent="0.4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</row>
    <row r="71" spans="1:53" x14ac:dyDescent="0.4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</row>
    <row r="72" spans="1:53" x14ac:dyDescent="0.4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</row>
    <row r="73" spans="1:53" x14ac:dyDescent="0.4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</row>
    <row r="74" spans="1:53" x14ac:dyDescent="0.4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</row>
    <row r="75" spans="1:53" x14ac:dyDescent="0.4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</row>
    <row r="76" spans="1:53" x14ac:dyDescent="0.4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</row>
    <row r="77" spans="1:53" x14ac:dyDescent="0.4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</row>
    <row r="78" spans="1:53" x14ac:dyDescent="0.4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</row>
    <row r="79" spans="1:53" x14ac:dyDescent="0.4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</row>
    <row r="80" spans="1:53" x14ac:dyDescent="0.4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</row>
    <row r="81" spans="1:53" x14ac:dyDescent="0.4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</row>
    <row r="82" spans="1:53" x14ac:dyDescent="0.4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</row>
    <row r="83" spans="1:53" x14ac:dyDescent="0.4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</row>
    <row r="84" spans="1:53" x14ac:dyDescent="0.4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</row>
    <row r="85" spans="1:53" x14ac:dyDescent="0.4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</row>
    <row r="86" spans="1:53" x14ac:dyDescent="0.4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</row>
    <row r="87" spans="1:53" x14ac:dyDescent="0.4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</row>
    <row r="88" spans="1:53" x14ac:dyDescent="0.4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</row>
    <row r="89" spans="1:53" x14ac:dyDescent="0.4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</row>
    <row r="90" spans="1:53" x14ac:dyDescent="0.4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</row>
    <row r="91" spans="1:53" x14ac:dyDescent="0.4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</row>
    <row r="92" spans="1:53" x14ac:dyDescent="0.4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</row>
    <row r="93" spans="1:53" x14ac:dyDescent="0.4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</row>
    <row r="94" spans="1:53" x14ac:dyDescent="0.4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</row>
    <row r="95" spans="1:53" x14ac:dyDescent="0.4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</row>
    <row r="96" spans="1:53" x14ac:dyDescent="0.4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</row>
    <row r="97" spans="1:53" x14ac:dyDescent="0.4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</row>
    <row r="98" spans="1:53" x14ac:dyDescent="0.4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</row>
    <row r="99" spans="1:53" x14ac:dyDescent="0.4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</row>
    <row r="100" spans="1:53" x14ac:dyDescent="0.4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</row>
    <row r="101" spans="1:53" hidden="1" x14ac:dyDescent="0.4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</row>
    <row r="102" spans="1:53" hidden="1" x14ac:dyDescent="0.4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</row>
    <row r="103" spans="1:53" hidden="1" x14ac:dyDescent="0.4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</row>
    <row r="104" spans="1:53" hidden="1" x14ac:dyDescent="0.4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</row>
    <row r="105" spans="1:53" hidden="1" x14ac:dyDescent="0.4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</row>
    <row r="106" spans="1:53" hidden="1" x14ac:dyDescent="0.4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</row>
    <row r="107" spans="1:53" hidden="1" x14ac:dyDescent="0.4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</row>
    <row r="108" spans="1:53" hidden="1" x14ac:dyDescent="0.4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</row>
    <row r="109" spans="1:53" hidden="1" x14ac:dyDescent="0.4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</row>
    <row r="110" spans="1:53" hidden="1" x14ac:dyDescent="0.4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</row>
    <row r="111" spans="1:53" hidden="1" x14ac:dyDescent="0.4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</row>
    <row r="112" spans="1:53" hidden="1" x14ac:dyDescent="0.4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</row>
    <row r="113" spans="1:53" hidden="1" x14ac:dyDescent="0.4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</row>
    <row r="114" spans="1:53" hidden="1" x14ac:dyDescent="0.4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</row>
    <row r="115" spans="1:53" hidden="1" x14ac:dyDescent="0.4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</row>
    <row r="116" spans="1:53" hidden="1" x14ac:dyDescent="0.4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</row>
    <row r="117" spans="1:53" hidden="1" x14ac:dyDescent="0.4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</row>
    <row r="118" spans="1:53" hidden="1" x14ac:dyDescent="0.4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</row>
    <row r="119" spans="1:53" hidden="1" x14ac:dyDescent="0.4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</row>
    <row r="120" spans="1:53" hidden="1" x14ac:dyDescent="0.4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</row>
    <row r="121" spans="1:53" hidden="1" x14ac:dyDescent="0.4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</row>
    <row r="122" spans="1:53" hidden="1" x14ac:dyDescent="0.4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</row>
    <row r="123" spans="1:53" hidden="1" x14ac:dyDescent="0.4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</row>
    <row r="124" spans="1:53" hidden="1" x14ac:dyDescent="0.4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</row>
    <row r="125" spans="1:53" hidden="1" x14ac:dyDescent="0.4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</row>
    <row r="126" spans="1:53" hidden="1" x14ac:dyDescent="0.4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</row>
    <row r="127" spans="1:53" hidden="1" x14ac:dyDescent="0.4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</row>
    <row r="128" spans="1:53" hidden="1" x14ac:dyDescent="0.4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</row>
    <row r="129" spans="1:53" hidden="1" x14ac:dyDescent="0.4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</row>
    <row r="130" spans="1:53" hidden="1" x14ac:dyDescent="0.4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</row>
    <row r="131" spans="1:53" hidden="1" x14ac:dyDescent="0.4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</row>
    <row r="132" spans="1:53" hidden="1" x14ac:dyDescent="0.4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</row>
    <row r="133" spans="1:53" hidden="1" x14ac:dyDescent="0.4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</row>
    <row r="134" spans="1:53" hidden="1" x14ac:dyDescent="0.4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</row>
    <row r="135" spans="1:53" hidden="1" x14ac:dyDescent="0.4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</row>
    <row r="136" spans="1:53" hidden="1" x14ac:dyDescent="0.4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</row>
    <row r="137" spans="1:53" hidden="1" x14ac:dyDescent="0.4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</row>
    <row r="138" spans="1:53" hidden="1" x14ac:dyDescent="0.4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</row>
    <row r="139" spans="1:53" hidden="1" x14ac:dyDescent="0.4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</row>
    <row r="140" spans="1:53" hidden="1" x14ac:dyDescent="0.4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</row>
    <row r="141" spans="1:53" hidden="1" x14ac:dyDescent="0.4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</row>
    <row r="142" spans="1:53" hidden="1" x14ac:dyDescent="0.4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</row>
    <row r="143" spans="1:53" hidden="1" x14ac:dyDescent="0.4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</row>
    <row r="144" spans="1:53" hidden="1" x14ac:dyDescent="0.4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</row>
    <row r="145" spans="1:53" hidden="1" x14ac:dyDescent="0.4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</row>
    <row r="146" spans="1:53" hidden="1" x14ac:dyDescent="0.4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</row>
    <row r="147" spans="1:53" hidden="1" x14ac:dyDescent="0.4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</row>
    <row r="148" spans="1:53" hidden="1" x14ac:dyDescent="0.4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</row>
    <row r="149" spans="1:53" hidden="1" x14ac:dyDescent="0.4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</row>
    <row r="150" spans="1:53" hidden="1" x14ac:dyDescent="0.4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</row>
    <row r="151" spans="1:53" hidden="1" x14ac:dyDescent="0.4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</row>
    <row r="152" spans="1:53" hidden="1" x14ac:dyDescent="0.4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</row>
    <row r="153" spans="1:53" hidden="1" x14ac:dyDescent="0.4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</row>
    <row r="154" spans="1:53" hidden="1" x14ac:dyDescent="0.4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</row>
    <row r="155" spans="1:53" hidden="1" x14ac:dyDescent="0.4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</row>
    <row r="156" spans="1:53" hidden="1" x14ac:dyDescent="0.4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</row>
    <row r="157" spans="1:53" hidden="1" x14ac:dyDescent="0.4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</row>
    <row r="158" spans="1:53" hidden="1" x14ac:dyDescent="0.4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</row>
    <row r="159" spans="1:53" hidden="1" x14ac:dyDescent="0.4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</row>
    <row r="160" spans="1:53" hidden="1" x14ac:dyDescent="0.4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</row>
    <row r="161" spans="1:53" hidden="1" x14ac:dyDescent="0.4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</row>
    <row r="162" spans="1:53" hidden="1" x14ac:dyDescent="0.4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</row>
    <row r="163" spans="1:53" hidden="1" x14ac:dyDescent="0.4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</row>
    <row r="164" spans="1:53" hidden="1" x14ac:dyDescent="0.4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</row>
    <row r="165" spans="1:53" hidden="1" x14ac:dyDescent="0.4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</row>
    <row r="166" spans="1:53" hidden="1" x14ac:dyDescent="0.4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</row>
    <row r="167" spans="1:53" hidden="1" x14ac:dyDescent="0.4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</row>
    <row r="168" spans="1:53" hidden="1" x14ac:dyDescent="0.4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</row>
    <row r="169" spans="1:53" hidden="1" x14ac:dyDescent="0.4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</row>
    <row r="170" spans="1:53" hidden="1" x14ac:dyDescent="0.4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</row>
    <row r="171" spans="1:53" hidden="1" x14ac:dyDescent="0.4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</row>
    <row r="172" spans="1:53" hidden="1" x14ac:dyDescent="0.4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</row>
    <row r="173" spans="1:53" hidden="1" x14ac:dyDescent="0.4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</row>
    <row r="174" spans="1:53" hidden="1" x14ac:dyDescent="0.4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</row>
    <row r="175" spans="1:53" hidden="1" x14ac:dyDescent="0.4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</row>
    <row r="176" spans="1:53" hidden="1" x14ac:dyDescent="0.4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</row>
    <row r="177" spans="1:53" hidden="1" x14ac:dyDescent="0.4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</row>
    <row r="178" spans="1:53" hidden="1" x14ac:dyDescent="0.4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</row>
    <row r="179" spans="1:53" hidden="1" x14ac:dyDescent="0.4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</row>
    <row r="180" spans="1:53" hidden="1" x14ac:dyDescent="0.4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</row>
    <row r="181" spans="1:53" hidden="1" x14ac:dyDescent="0.4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</row>
    <row r="182" spans="1:53" hidden="1" x14ac:dyDescent="0.4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</row>
    <row r="183" spans="1:53" hidden="1" x14ac:dyDescent="0.4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</row>
    <row r="184" spans="1:53" hidden="1" x14ac:dyDescent="0.4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</row>
    <row r="185" spans="1:53" hidden="1" x14ac:dyDescent="0.4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</row>
    <row r="186" spans="1:53" hidden="1" x14ac:dyDescent="0.4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</row>
    <row r="187" spans="1:53" hidden="1" x14ac:dyDescent="0.4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</row>
    <row r="188" spans="1:53" hidden="1" x14ac:dyDescent="0.4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</row>
    <row r="189" spans="1:53" hidden="1" x14ac:dyDescent="0.4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</row>
    <row r="190" spans="1:53" hidden="1" x14ac:dyDescent="0.4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</row>
    <row r="191" spans="1:53" hidden="1" x14ac:dyDescent="0.4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</row>
    <row r="192" spans="1:53" hidden="1" x14ac:dyDescent="0.4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</row>
    <row r="193" spans="1:53" hidden="1" x14ac:dyDescent="0.4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</row>
    <row r="194" spans="1:53" hidden="1" x14ac:dyDescent="0.4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</row>
    <row r="195" spans="1:53" hidden="1" x14ac:dyDescent="0.4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</row>
    <row r="196" spans="1:53" hidden="1" x14ac:dyDescent="0.4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</row>
    <row r="197" spans="1:53" hidden="1" x14ac:dyDescent="0.4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</row>
    <row r="198" spans="1:53" hidden="1" x14ac:dyDescent="0.4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</row>
    <row r="199" spans="1:53" hidden="1" x14ac:dyDescent="0.4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</row>
    <row r="200" spans="1:53" hidden="1" x14ac:dyDescent="0.4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</row>
    <row r="201" spans="1:53" hidden="1" x14ac:dyDescent="0.4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</row>
    <row r="202" spans="1:53" hidden="1" x14ac:dyDescent="0.4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</row>
    <row r="203" spans="1:53" hidden="1" x14ac:dyDescent="0.4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</row>
    <row r="204" spans="1:53" hidden="1" x14ac:dyDescent="0.4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</row>
    <row r="205" spans="1:53" hidden="1" x14ac:dyDescent="0.4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</row>
    <row r="206" spans="1:53" hidden="1" x14ac:dyDescent="0.4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</row>
    <row r="207" spans="1:53" hidden="1" x14ac:dyDescent="0.4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</row>
    <row r="208" spans="1:53" hidden="1" x14ac:dyDescent="0.4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</row>
    <row r="209" spans="1:53" hidden="1" x14ac:dyDescent="0.4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</row>
    <row r="210" spans="1:53" hidden="1" x14ac:dyDescent="0.4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</row>
    <row r="211" spans="1:53" hidden="1" x14ac:dyDescent="0.4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</row>
    <row r="212" spans="1:53" hidden="1" x14ac:dyDescent="0.4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</row>
    <row r="213" spans="1:53" hidden="1" x14ac:dyDescent="0.4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</row>
    <row r="214" spans="1:53" hidden="1" x14ac:dyDescent="0.4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</row>
    <row r="215" spans="1:53" hidden="1" x14ac:dyDescent="0.4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</row>
    <row r="216" spans="1:53" hidden="1" x14ac:dyDescent="0.4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</row>
    <row r="217" spans="1:53" hidden="1" x14ac:dyDescent="0.4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</row>
    <row r="218" spans="1:53" hidden="1" x14ac:dyDescent="0.4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</row>
    <row r="219" spans="1:53" hidden="1" x14ac:dyDescent="0.4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</row>
    <row r="220" spans="1:53" hidden="1" x14ac:dyDescent="0.4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</row>
    <row r="221" spans="1:53" hidden="1" x14ac:dyDescent="0.4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</row>
    <row r="222" spans="1:53" hidden="1" x14ac:dyDescent="0.4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</row>
    <row r="223" spans="1:53" hidden="1" x14ac:dyDescent="0.4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</row>
    <row r="224" spans="1:53" hidden="1" x14ac:dyDescent="0.4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</row>
    <row r="225" spans="1:53" hidden="1" x14ac:dyDescent="0.4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</row>
    <row r="226" spans="1:53" hidden="1" x14ac:dyDescent="0.4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</row>
    <row r="227" spans="1:53" hidden="1" x14ac:dyDescent="0.4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</row>
    <row r="228" spans="1:53" hidden="1" x14ac:dyDescent="0.4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</row>
    <row r="229" spans="1:53" hidden="1" x14ac:dyDescent="0.4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</row>
    <row r="230" spans="1:53" hidden="1" x14ac:dyDescent="0.4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</row>
    <row r="231" spans="1:53" hidden="1" x14ac:dyDescent="0.4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</row>
    <row r="232" spans="1:53" hidden="1" x14ac:dyDescent="0.4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</row>
    <row r="233" spans="1:53" hidden="1" x14ac:dyDescent="0.4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</row>
    <row r="234" spans="1:53" hidden="1" x14ac:dyDescent="0.4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</row>
    <row r="235" spans="1:53" hidden="1" x14ac:dyDescent="0.4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</row>
    <row r="236" spans="1:53" hidden="1" x14ac:dyDescent="0.4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</row>
    <row r="237" spans="1:53" hidden="1" x14ac:dyDescent="0.4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</row>
    <row r="238" spans="1:53" hidden="1" x14ac:dyDescent="0.4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</row>
    <row r="239" spans="1:53" hidden="1" x14ac:dyDescent="0.4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</row>
    <row r="240" spans="1:53" hidden="1" x14ac:dyDescent="0.4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</row>
    <row r="241" spans="1:53" hidden="1" x14ac:dyDescent="0.4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</row>
    <row r="242" spans="1:53" hidden="1" x14ac:dyDescent="0.4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</row>
    <row r="243" spans="1:53" hidden="1" x14ac:dyDescent="0.4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</row>
    <row r="244" spans="1:53" hidden="1" x14ac:dyDescent="0.4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</row>
  </sheetData>
  <sheetProtection selectLockedCells="1"/>
  <mergeCells count="41">
    <mergeCell ref="AZ1:AZ3"/>
    <mergeCell ref="AY1:AY3"/>
    <mergeCell ref="AP1:AR2"/>
    <mergeCell ref="AS1:AT2"/>
    <mergeCell ref="AU1:AV2"/>
    <mergeCell ref="AW1:AW3"/>
    <mergeCell ref="AX1:AX3"/>
    <mergeCell ref="AL1:AO2"/>
    <mergeCell ref="A1:A3"/>
    <mergeCell ref="B1:B3"/>
    <mergeCell ref="C1:C3"/>
    <mergeCell ref="D1:D3"/>
    <mergeCell ref="E1:E3"/>
    <mergeCell ref="F1:F3"/>
    <mergeCell ref="G1:G3"/>
    <mergeCell ref="AD1:AD3"/>
    <mergeCell ref="Y1:AC2"/>
    <mergeCell ref="H1:H3"/>
    <mergeCell ref="I1:I3"/>
    <mergeCell ref="J1:J3"/>
    <mergeCell ref="K1:K3"/>
    <mergeCell ref="L1:L3"/>
    <mergeCell ref="M1:M3"/>
    <mergeCell ref="P1:P2"/>
    <mergeCell ref="Q1:Q2"/>
    <mergeCell ref="N1:O2"/>
    <mergeCell ref="AK1:AK3"/>
    <mergeCell ref="AE2:AF2"/>
    <mergeCell ref="AG2:AH2"/>
    <mergeCell ref="AI2:AJ2"/>
    <mergeCell ref="R1:R2"/>
    <mergeCell ref="AE1:AJ1"/>
    <mergeCell ref="S1:X2"/>
    <mergeCell ref="J28:L28"/>
    <mergeCell ref="M28:O28"/>
    <mergeCell ref="P28:R28"/>
    <mergeCell ref="A28:A29"/>
    <mergeCell ref="F28:F29"/>
    <mergeCell ref="G28:G29"/>
    <mergeCell ref="H28:H29"/>
    <mergeCell ref="I28:I29"/>
  </mergeCells>
  <phoneticPr fontId="1"/>
  <conditionalFormatting sqref="B13:C17 E13:AU17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初期設定</vt:lpstr>
      <vt:lpstr>学校設定</vt:lpstr>
      <vt:lpstr>男</vt:lpstr>
      <vt:lpstr>女</vt:lpstr>
      <vt:lpstr>保険名簿</vt:lpstr>
      <vt:lpstr>宿泊名簿</vt:lpstr>
      <vt:lpstr>弁当・宿泊</vt:lpstr>
      <vt:lpstr>申込書</vt:lpstr>
      <vt:lpstr>まとめ</vt:lpstr>
      <vt:lpstr>保険まとめ</vt:lpstr>
      <vt:lpstr>県番号</vt:lpstr>
      <vt:lpstr>女!Print_Area</vt:lpstr>
      <vt:lpstr>申込書!Print_Area</vt:lpstr>
      <vt:lpstr>男!Print_Area</vt:lpstr>
      <vt:lpstr>保険名簿!Print_Area</vt:lpstr>
      <vt:lpstr>県番号</vt:lpstr>
      <vt:lpstr>初期設定</vt:lpstr>
      <vt:lpstr>保険まとめ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平川孝一</dc:creator>
  <cp:lastModifiedBy>yamamoto</cp:lastModifiedBy>
  <cp:lastPrinted>2018-10-30T12:32:55Z</cp:lastPrinted>
  <dcterms:created xsi:type="dcterms:W3CDTF">2017-09-10T00:02:16Z</dcterms:created>
  <dcterms:modified xsi:type="dcterms:W3CDTF">2019-11-02T08:57:21Z</dcterms:modified>
</cp:coreProperties>
</file>